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0" yWindow="0" windowWidth="11520" windowHeight="8145"/>
  </bookViews>
  <sheets>
    <sheet name="Voorblad" sheetId="17" r:id="rId1"/>
    <sheet name="Inhoudsopgave" sheetId="18" r:id="rId2"/>
    <sheet name="SNR" sheetId="9" r:id="rId3"/>
    <sheet name="Beelduniformiteit" sheetId="10" r:id="rId4"/>
    <sheet name="Ghosting" sheetId="11" r:id="rId5"/>
    <sheet name="Beeldartefacten" sheetId="12" r:id="rId6"/>
    <sheet name="Fantoomdiameter" sheetId="13" r:id="rId7"/>
    <sheet name="Resonantiefrequentie" sheetId="14" r:id="rId8"/>
    <sheet name="RF zender amplitude" sheetId="15" r:id="rId9"/>
    <sheet name="Shim" sheetId="16" r:id="rId10"/>
  </sheets>
  <calcPr calcId="145621"/>
</workbook>
</file>

<file path=xl/calcChain.xml><?xml version="1.0" encoding="utf-8"?>
<calcChain xmlns="http://schemas.openxmlformats.org/spreadsheetml/2006/main">
  <c r="D31" i="13" l="1"/>
  <c r="E31" i="13" s="1"/>
  <c r="D30" i="13"/>
  <c r="E30" i="13" s="1"/>
  <c r="D29" i="13"/>
  <c r="E29" i="13" s="1"/>
  <c r="D21" i="13" l="1"/>
  <c r="E21" i="13" s="1"/>
  <c r="D20" i="13"/>
  <c r="D19" i="13"/>
  <c r="C21" i="13"/>
  <c r="C20" i="13"/>
  <c r="C19" i="13"/>
  <c r="E19" i="13" l="1"/>
  <c r="D32" i="16"/>
  <c r="D31" i="16"/>
  <c r="D30" i="16"/>
  <c r="E32" i="16"/>
  <c r="E31" i="16"/>
  <c r="D22" i="16"/>
  <c r="E22" i="16"/>
  <c r="D21" i="16"/>
  <c r="E21" i="16"/>
  <c r="D20" i="16"/>
  <c r="E20" i="16"/>
  <c r="E15" i="16" s="1"/>
  <c r="E3" i="16" s="1"/>
  <c r="G27" i="18" s="1"/>
  <c r="E30" i="16"/>
  <c r="E25" i="16"/>
  <c r="D22" i="15"/>
  <c r="E22" i="15"/>
  <c r="E21" i="15"/>
  <c r="E20" i="15"/>
  <c r="D21" i="15"/>
  <c r="D20" i="15"/>
  <c r="D22" i="14"/>
  <c r="E22" i="14"/>
  <c r="D21" i="14"/>
  <c r="E21" i="14"/>
  <c r="D20" i="14"/>
  <c r="E20" i="14"/>
  <c r="D20" i="11"/>
  <c r="E20" i="11"/>
  <c r="D21" i="11"/>
  <c r="E21" i="11"/>
  <c r="D19" i="11"/>
  <c r="E19" i="11"/>
  <c r="E14" i="11"/>
  <c r="E3" i="11" s="1"/>
  <c r="G22" i="18" s="1"/>
  <c r="E3" i="12"/>
  <c r="D21" i="10"/>
  <c r="E21" i="10"/>
  <c r="D20" i="10"/>
  <c r="E20" i="10"/>
  <c r="D19" i="10"/>
  <c r="E19" i="10"/>
  <c r="E14" i="10"/>
  <c r="D44" i="9"/>
  <c r="D41" i="9"/>
  <c r="E44" i="9"/>
  <c r="D43" i="9"/>
  <c r="E43" i="9"/>
  <c r="D42" i="9"/>
  <c r="E42" i="9"/>
  <c r="E36" i="9"/>
  <c r="F33" i="9"/>
  <c r="G33" i="9"/>
  <c r="F32" i="9"/>
  <c r="G32" i="9"/>
  <c r="F31" i="9"/>
  <c r="G31" i="9"/>
  <c r="D33" i="9"/>
  <c r="D30" i="9"/>
  <c r="E33" i="9"/>
  <c r="D32" i="9"/>
  <c r="E32" i="9"/>
  <c r="D31" i="9"/>
  <c r="E31" i="9"/>
  <c r="E25" i="9"/>
  <c r="D22" i="9"/>
  <c r="D19" i="9"/>
  <c r="E22" i="9"/>
  <c r="D21" i="9"/>
  <c r="E21" i="9"/>
  <c r="D20" i="9"/>
  <c r="D18" i="9"/>
  <c r="E20" i="9"/>
  <c r="E14" i="9" s="1"/>
  <c r="C17" i="13"/>
  <c r="C18" i="13"/>
  <c r="E20" i="13" s="1"/>
  <c r="E24" i="13"/>
  <c r="D19" i="15"/>
  <c r="D18" i="15"/>
  <c r="D19" i="14"/>
  <c r="D18" i="14"/>
  <c r="G23" i="18"/>
  <c r="E3" i="10"/>
  <c r="G21" i="18" s="1"/>
  <c r="D40" i="9"/>
  <c r="F30" i="9"/>
  <c r="F29" i="9"/>
  <c r="D29" i="9"/>
  <c r="E3" i="9" l="1"/>
  <c r="G20" i="18" s="1"/>
  <c r="E14" i="14"/>
  <c r="E3" i="14" s="1"/>
  <c r="G25" i="18" s="1"/>
  <c r="E14" i="15"/>
  <c r="E3" i="15" s="1"/>
  <c r="G26" i="18" s="1"/>
  <c r="E14" i="13"/>
  <c r="E3" i="13" s="1"/>
  <c r="G24" i="18" s="1"/>
</calcChain>
</file>

<file path=xl/sharedStrings.xml><?xml version="1.0" encoding="utf-8"?>
<sst xmlns="http://schemas.openxmlformats.org/spreadsheetml/2006/main" count="269" uniqueCount="143">
  <si>
    <t>Categorie</t>
  </si>
  <si>
    <t>Parameter</t>
  </si>
  <si>
    <t>Beeldkwaliteit</t>
  </si>
  <si>
    <t>Initiatief:</t>
  </si>
  <si>
    <t>Contact:</t>
  </si>
  <si>
    <t>Versie:</t>
  </si>
  <si>
    <t>(1)</t>
  </si>
  <si>
    <t>Mark Hofman  (voorzitter)</t>
  </si>
  <si>
    <t>Paul de Bruin</t>
  </si>
  <si>
    <t>Lieke Poot</t>
  </si>
  <si>
    <t>Nicole de Beer</t>
  </si>
  <si>
    <t>Chris Borns</t>
  </si>
  <si>
    <t>Bart Titulaer</t>
  </si>
  <si>
    <t>Ester van Velthoven</t>
  </si>
  <si>
    <t>Saar Muller</t>
  </si>
  <si>
    <t>Sergiy Lazarenko</t>
  </si>
  <si>
    <t>Rien Moerland</t>
  </si>
  <si>
    <t>Noortje de Groot</t>
  </si>
  <si>
    <t>Marijn Rolf</t>
  </si>
  <si>
    <t>Rene Kroes</t>
  </si>
  <si>
    <t>Joost Kuijer</t>
  </si>
  <si>
    <t>SNR</t>
  </si>
  <si>
    <t>Beeldgeometrie</t>
  </si>
  <si>
    <t xml:space="preserve">RF zender amplitude </t>
  </si>
  <si>
    <t>Basis systeem parameters</t>
  </si>
  <si>
    <t>periodiek onderhoud</t>
  </si>
  <si>
    <t>Monitor</t>
  </si>
  <si>
    <t>beeldkwaliteit</t>
  </si>
  <si>
    <t>shim</t>
  </si>
  <si>
    <t>resonantie frequentie</t>
  </si>
  <si>
    <t>fantoom diameter [x,y,z]</t>
  </si>
  <si>
    <t xml:space="preserve">beeldartefacten </t>
  </si>
  <si>
    <t>ghosting</t>
  </si>
  <si>
    <t>beeld uniformiteit</t>
  </si>
  <si>
    <t>Auteurs</t>
  </si>
  <si>
    <t>versie 2:</t>
  </si>
  <si>
    <t>versie 1:</t>
  </si>
  <si>
    <t>Janneke Hilderink</t>
  </si>
  <si>
    <t>Chiel den Harder</t>
  </si>
  <si>
    <t>Arjen Becht</t>
  </si>
  <si>
    <t>KlaasJan Renema</t>
  </si>
  <si>
    <t>Jurgen Mourik</t>
  </si>
  <si>
    <t>namens NVKF nascholingskring BVT</t>
  </si>
  <si>
    <t>Opmerking</t>
  </si>
  <si>
    <t>Toelichting</t>
  </si>
  <si>
    <t>Scanparameters</t>
  </si>
  <si>
    <t>Analyse</t>
  </si>
  <si>
    <t>Orientatie</t>
  </si>
  <si>
    <t>TE (s)</t>
  </si>
  <si>
    <t>aantal wit-wit overgangen</t>
  </si>
  <si>
    <t>Uitvoerder:</t>
  </si>
  <si>
    <t>Datum:</t>
  </si>
  <si>
    <t>Veldsterkte (T):</t>
  </si>
  <si>
    <t>Shim peak-to-peak (ppm)</t>
  </si>
  <si>
    <t>Resultaat</t>
  </si>
  <si>
    <t>Eindresultaat:</t>
  </si>
  <si>
    <t>Dit bestand is gemaakt en getest met Microsoft Excel 2010, mogelijk dat andere versies niet werken.</t>
  </si>
  <si>
    <t>Overzicht</t>
  </si>
  <si>
    <t>Algemeen</t>
  </si>
  <si>
    <t>Naam tester:</t>
  </si>
  <si>
    <t>Merk:</t>
  </si>
  <si>
    <t>Type:</t>
  </si>
  <si>
    <t>Locatie:</t>
  </si>
  <si>
    <t>Serienummer:</t>
  </si>
  <si>
    <t>Overzicht resultaten</t>
  </si>
  <si>
    <t>zie uitwerkingen bestand voor monitoren</t>
  </si>
  <si>
    <t>TR:</t>
  </si>
  <si>
    <t>FOV:</t>
  </si>
  <si>
    <t>Acceptabel:</t>
  </si>
  <si>
    <t>Kritisch:</t>
  </si>
  <si>
    <t>Uitwerkingen werkblad</t>
  </si>
  <si>
    <t>Shim</t>
  </si>
  <si>
    <t>Analyse (methode met interferentiebeeld van SE en STE)</t>
  </si>
  <si>
    <t>Resultaat:</t>
  </si>
  <si>
    <t>Analyse (NEMA procedure: ruismeting door herhaalde meting)</t>
  </si>
  <si>
    <t>Gemiddelde pixelwaarde in ROI in beeld 1 (S1)</t>
  </si>
  <si>
    <t>Gemiddelde pixelwaarde in ROI in beeld 2 (S1)</t>
  </si>
  <si>
    <t>Standaard deviatie in ROI in subtractie beeld 
(ruis)</t>
  </si>
  <si>
    <t>SNR_NEMA</t>
  </si>
  <si>
    <t>Acceptabele afwijking:</t>
  </si>
  <si>
    <t>Kritische afwijking:</t>
  </si>
  <si>
    <t>Analyse (ruismeting met ruisbepaling in de achtergrond)</t>
  </si>
  <si>
    <t>Referentie SNR:</t>
  </si>
  <si>
    <t>Gemiddelde pixelwaarde in ROI in fantoom (S_fantoom)</t>
  </si>
  <si>
    <t>Gemiddelde pixelwaarde in ROI in achtergrond (S_achtergrond)</t>
  </si>
  <si>
    <t>Standaard deviatie in ROI in achtergrond 
(SD_achtergrond)</t>
  </si>
  <si>
    <t>Analyse (ruismeting met aparte ruisopname)</t>
  </si>
  <si>
    <t>Gemiddelde pixelwaarde in ROI in ruisbeeld (S_achtergrond)</t>
  </si>
  <si>
    <t>Controle: 
S_achtergrond / SD_achtergrond 
= 1.91</t>
  </si>
  <si>
    <t>Beelduniformiteit</t>
  </si>
  <si>
    <t>Maximum signaal</t>
  </si>
  <si>
    <t>Minimum signaal</t>
  </si>
  <si>
    <t>Uniformiteit</t>
  </si>
  <si>
    <t>Analyse (ACR definitie)</t>
  </si>
  <si>
    <t>Ghosting</t>
  </si>
  <si>
    <t>Ghost signaal</t>
  </si>
  <si>
    <t>Gemiddeld signaal fantoom</t>
  </si>
  <si>
    <t>Ruis niveau</t>
  </si>
  <si>
    <t>Percentueel signaal ghosting</t>
  </si>
  <si>
    <t>Beeldartefacten</t>
  </si>
  <si>
    <t>&lt;&lt; kies &gt;&gt;</t>
  </si>
  <si>
    <t>Visuele Analyse</t>
  </si>
  <si>
    <t>Opmerkingen:</t>
  </si>
  <si>
    <t>Beeld:</t>
  </si>
  <si>
    <t>Fantoomdiameter</t>
  </si>
  <si>
    <t>Differentiële lineariteit:</t>
  </si>
  <si>
    <t>Afwijking (mm) bij hoofdfantoom (200 à 250 mm)</t>
  </si>
  <si>
    <t>Analyse (NEMA definitie - hoofdfantoom)</t>
  </si>
  <si>
    <t>Analyse (NEMA definitie - ander fantoom)</t>
  </si>
  <si>
    <t>Kritische afwijking (per maand):</t>
  </si>
  <si>
    <t>Resonantie Frequentie</t>
  </si>
  <si>
    <t>Referentie Frequentie (MHz):</t>
  </si>
  <si>
    <t>Gerapporteerde Resonantie Frequentie (MHz)</t>
  </si>
  <si>
    <t>Frequentie (MHz)</t>
  </si>
  <si>
    <t>Zender amplitude</t>
  </si>
  <si>
    <t>Gerapporteerde zender amplitude</t>
  </si>
  <si>
    <t>Referentie zender amplitude:</t>
  </si>
  <si>
    <t>Analyse (B0 map)</t>
  </si>
  <si>
    <t>Maximum frequentie (Hz)</t>
  </si>
  <si>
    <t>Minimum frequentie (Hz)</t>
  </si>
  <si>
    <t>A: Acceptatie</t>
  </si>
  <si>
    <t>C: Constantheidstest</t>
  </si>
  <si>
    <t>Voor MRI zijn in dit uitwerkingenbestand alleen de testen voor een constantheidstest gedefinieerd.</t>
  </si>
  <si>
    <t>Acceptatie / Constantheidstest (1)</t>
  </si>
  <si>
    <t>Vereist / 
optioneel</t>
  </si>
  <si>
    <t>C/A</t>
  </si>
  <si>
    <t>V</t>
  </si>
  <si>
    <t>O</t>
  </si>
  <si>
    <t>Gemeten diameter (mm)</t>
  </si>
  <si>
    <t>Fantoomdiameter (mm):</t>
  </si>
  <si>
    <t>Dit Excel bestand kan gebruikt worden voor het invullen van resultaten van metingen beschreven in de Aanbevelingen Kwaliteitscontrole voor MRI. De metingen zijn daarom niet uitputtend en geschreven op de stand van de techniek van dit moment.</t>
  </si>
  <si>
    <t>DISCLAIMER:</t>
  </si>
  <si>
    <t>De auteursrechten liggen bij de auteurs genoemd bij elk hoofdstuk en de NVKF. Er mogen geen teksten of tekstdelen worden overgenomen dan na uitdrukkelijke toestemming van deze auteurs en steeds met volledige bronverwijzing naar deze Aanbevelingen.</t>
  </si>
  <si>
    <t>Dit document geeft een overzicht van tests en controles die beschikbaar zijn om de werking en performance van beeldvormende systemen te controleren. Door de continue evolutie van de techniek verandert het palet aan testen. Het overzicht is daarom niet uitputtend en geschreven op de stand van de techniek van eind 2015.</t>
  </si>
  <si>
    <t>De gegeven aanbevelingen zijn, om bovengenoemde redenen, beperkt in hun reikwijdte: ze hebben een algemeen karakter en kunnen niet zonder meer worden toegepast in elke situatie. Welke combinatie van tests in de praktijk gebruikt zal worden hangt af van de wijze van gebruik en de specifieke eigenschappen van het te controleren systeem. Dit document beoogt de informatie aan te leveren die de klinisch fysicus ondersteuning biedt bij het, zo nodig in overleg met de gebruikers, zelfstandig opstellen van een verantwoord locatie-specifiek programma voor acceptatie en kwaliteitscontrole. De klinisch fysicus en de instelling zal altijd zelf verantwoordelijk zijn en blijven bij de keuze om deze aanbevelingen geheel of ten dele na te volgen.</t>
  </si>
  <si>
    <t>De NVKF en de auteurs sluiten iedere aansprakelijkheid in verband met het in deze aanbevelingen gestelde, uit welke hoofde ook, uit.</t>
  </si>
  <si>
    <t>Aanvangs- frequentie</t>
  </si>
  <si>
    <t>Verantwoord minimum</t>
  </si>
  <si>
    <t>1 keer per 2 weken</t>
  </si>
  <si>
    <t>2.0 (12-8-2016)</t>
  </si>
  <si>
    <t>Leidraad Kwaliteitscontrole MRI</t>
  </si>
  <si>
    <t>rng@nvkf.nl</t>
  </si>
  <si>
    <t>Behorende bij de Leidraad Kwaliteitscontrole MRI Versie 3.0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</si>
</sst>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3]d\ mmmm\ yyyy;@"/>
  </numFmts>
  <fonts count="36">
    <font>
      <sz val="10"/>
      <name val="Arial"/>
    </font>
    <font>
      <u/>
      <sz val="10"/>
      <color indexed="12"/>
      <name val="Arial"/>
      <family val="2"/>
    </font>
    <font>
      <sz val="14"/>
      <name val="Arial"/>
      <family val="2"/>
    </font>
    <font>
      <sz val="12"/>
      <name val="Arial"/>
      <family val="2"/>
    </font>
    <font>
      <sz val="10"/>
      <name val="Arial"/>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17"/>
      <name val="Calibri"/>
      <family val="2"/>
    </font>
    <font>
      <sz val="11"/>
      <color indexed="14"/>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8"/>
      <name val="Arial"/>
      <family val="2"/>
    </font>
    <font>
      <sz val="10"/>
      <color indexed="8"/>
      <name val="ArialNarrow"/>
    </font>
    <font>
      <b/>
      <sz val="10"/>
      <name val="Arial"/>
      <family val="2"/>
    </font>
    <font>
      <b/>
      <sz val="10"/>
      <color indexed="8"/>
      <name val="ArialNarrow-Bold"/>
    </font>
    <font>
      <sz val="10"/>
      <name val="Arial"/>
      <family val="2"/>
    </font>
    <font>
      <b/>
      <sz val="11"/>
      <name val="Arial"/>
      <family val="2"/>
    </font>
    <font>
      <b/>
      <sz val="10"/>
      <color indexed="30"/>
      <name val="Arial"/>
      <family val="2"/>
    </font>
    <font>
      <b/>
      <sz val="8"/>
      <name val="Arial"/>
      <family val="2"/>
    </font>
    <font>
      <sz val="11"/>
      <name val="Arial"/>
      <family val="2"/>
    </font>
    <font>
      <b/>
      <sz val="16"/>
      <name val="Arial"/>
      <family val="2"/>
    </font>
    <font>
      <sz val="16"/>
      <name val="Arial"/>
      <family val="2"/>
    </font>
    <font>
      <b/>
      <sz val="12"/>
      <color indexed="8"/>
      <name val="Arial"/>
      <family val="2"/>
    </font>
    <font>
      <sz val="10"/>
      <color indexed="8"/>
      <name val="Albany"/>
      <family val="2"/>
    </font>
    <font>
      <b/>
      <sz val="10"/>
      <color indexed="8"/>
      <name val="Arial"/>
      <family val="2"/>
    </font>
    <font>
      <sz val="24"/>
      <color theme="3"/>
      <name val="Arial"/>
      <family val="2"/>
    </font>
    <font>
      <sz val="16"/>
      <color theme="3"/>
      <name val="Arial"/>
      <family val="2"/>
    </font>
  </fonts>
  <fills count="17">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43"/>
      </patternFill>
    </fill>
    <fill>
      <patternFill patternType="solid">
        <fgColor indexed="45"/>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indexed="22"/>
        <bgColor indexed="64"/>
      </patternFill>
    </fill>
    <fill>
      <patternFill patternType="solid">
        <fgColor theme="6"/>
        <bgColor indexed="64"/>
      </patternFill>
    </fill>
    <fill>
      <patternFill patternType="solid">
        <fgColor theme="0"/>
        <bgColor indexed="64"/>
      </patternFill>
    </fill>
    <fill>
      <patternFill patternType="solid">
        <fgColor theme="4"/>
        <bgColor indexed="14"/>
      </patternFill>
    </fill>
    <fill>
      <patternFill patternType="solid">
        <fgColor theme="4"/>
        <bgColor indexed="64"/>
      </patternFill>
    </fill>
    <fill>
      <patternFill patternType="solid">
        <fgColor theme="9"/>
        <bgColor indexed="64"/>
      </patternFill>
    </fill>
    <fill>
      <patternFill patternType="solid">
        <fgColor theme="0" tint="-0.249977111117893"/>
        <bgColor indexed="64"/>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0">
    <xf numFmtId="0" fontId="0" fillId="0" borderId="0"/>
    <xf numFmtId="0" fontId="14" fillId="2" borderId="1" applyNumberFormat="0" applyAlignment="0" applyProtection="0"/>
    <xf numFmtId="0" fontId="16" fillId="7" borderId="2" applyNumberFormat="0" applyAlignment="0" applyProtection="0"/>
    <xf numFmtId="0" fontId="15" fillId="0" borderId="3" applyNumberFormat="0" applyFill="0" applyAlignment="0" applyProtection="0"/>
    <xf numFmtId="0" fontId="9" fillId="8" borderId="0" applyNumberFormat="0" applyBorder="0" applyAlignment="0" applyProtection="0"/>
    <xf numFmtId="0" fontId="1" fillId="0" borderId="0" applyNumberFormat="0" applyFill="0" applyBorder="0" applyAlignment="0" applyProtection="0">
      <alignment vertical="top"/>
      <protection locked="0"/>
    </xf>
    <xf numFmtId="0" fontId="12" fillId="3" borderId="1" applyNumberFormat="0" applyAlignment="0" applyProtection="0"/>
    <xf numFmtId="0" fontId="6" fillId="0" borderId="4" applyNumberFormat="0" applyFill="0" applyAlignment="0" applyProtection="0"/>
    <xf numFmtId="0" fontId="7" fillId="0" borderId="5" applyNumberFormat="0" applyFill="0" applyAlignment="0" applyProtection="0"/>
    <xf numFmtId="0" fontId="8" fillId="0" borderId="6" applyNumberFormat="0" applyFill="0" applyAlignment="0" applyProtection="0"/>
    <xf numFmtId="0" fontId="8" fillId="0" borderId="0" applyNumberFormat="0" applyFill="0" applyBorder="0" applyAlignment="0" applyProtection="0"/>
    <xf numFmtId="0" fontId="11" fillId="5" borderId="0" applyNumberFormat="0" applyBorder="0" applyAlignment="0" applyProtection="0"/>
    <xf numFmtId="0" fontId="24" fillId="4" borderId="7" applyNumberFormat="0" applyFont="0" applyAlignment="0" applyProtection="0"/>
    <xf numFmtId="0" fontId="10" fillId="6" borderId="0" applyNumberFormat="0" applyBorder="0" applyAlignment="0" applyProtection="0"/>
    <xf numFmtId="0" fontId="4" fillId="0" borderId="0"/>
    <xf numFmtId="0" fontId="5" fillId="0" borderId="0" applyNumberFormat="0" applyFill="0" applyBorder="0" applyAlignment="0" applyProtection="0"/>
    <xf numFmtId="0" fontId="19" fillId="0" borderId="9" applyNumberFormat="0" applyFill="0" applyAlignment="0" applyProtection="0"/>
    <xf numFmtId="0" fontId="13" fillId="2" borderId="8" applyNumberFormat="0" applyAlignment="0" applyProtection="0"/>
    <xf numFmtId="0" fontId="18" fillId="0" borderId="0" applyNumberFormat="0" applyFill="0" applyBorder="0" applyAlignment="0" applyProtection="0"/>
    <xf numFmtId="0" fontId="17" fillId="0" borderId="0" applyNumberFormat="0" applyFill="0" applyBorder="0" applyAlignment="0" applyProtection="0"/>
  </cellStyleXfs>
  <cellXfs count="131">
    <xf numFmtId="0" fontId="0" fillId="0" borderId="0" xfId="0"/>
    <xf numFmtId="0" fontId="0" fillId="9" borderId="0" xfId="0" applyFill="1"/>
    <xf numFmtId="0" fontId="2" fillId="9" borderId="0" xfId="0" applyFont="1" applyFill="1"/>
    <xf numFmtId="0" fontId="4" fillId="9" borderId="0" xfId="14" applyFill="1"/>
    <xf numFmtId="0" fontId="0" fillId="10" borderId="0" xfId="0" applyFill="1"/>
    <xf numFmtId="0" fontId="4" fillId="10" borderId="0" xfId="14" applyFont="1" applyFill="1"/>
    <xf numFmtId="0" fontId="0" fillId="10" borderId="0" xfId="0" applyFont="1" applyFill="1"/>
    <xf numFmtId="0" fontId="3" fillId="10" borderId="0" xfId="0" applyFont="1" applyFill="1"/>
    <xf numFmtId="0" fontId="26" fillId="9" borderId="0" xfId="14" applyFont="1" applyFill="1"/>
    <xf numFmtId="0" fontId="0" fillId="10" borderId="0" xfId="14" applyFont="1" applyFill="1"/>
    <xf numFmtId="0" fontId="27" fillId="9" borderId="0" xfId="0" applyFont="1" applyFill="1" applyProtection="1">
      <protection locked="0"/>
    </xf>
    <xf numFmtId="0" fontId="4" fillId="9" borderId="0" xfId="0" applyFont="1" applyFill="1" applyProtection="1">
      <protection locked="0"/>
    </xf>
    <xf numFmtId="0" fontId="20" fillId="9" borderId="0" xfId="0" applyFont="1" applyFill="1" applyProtection="1"/>
    <xf numFmtId="0" fontId="23" fillId="9" borderId="0" xfId="0" applyFont="1" applyFill="1" applyAlignment="1" applyProtection="1"/>
    <xf numFmtId="0" fontId="0" fillId="9" borderId="0" xfId="0" applyFill="1" applyAlignment="1" applyProtection="1"/>
    <xf numFmtId="0" fontId="0" fillId="9" borderId="0" xfId="0" applyFill="1" applyProtection="1">
      <protection locked="0"/>
    </xf>
    <xf numFmtId="0" fontId="28" fillId="9" borderId="0" xfId="0" applyFont="1" applyFill="1" applyProtection="1"/>
    <xf numFmtId="0" fontId="3" fillId="9" borderId="0" xfId="0" applyFont="1" applyFill="1" applyProtection="1"/>
    <xf numFmtId="0" fontId="4" fillId="9" borderId="0" xfId="14" applyFont="1" applyFill="1" applyProtection="1">
      <protection locked="0"/>
    </xf>
    <xf numFmtId="0" fontId="28" fillId="9" borderId="0" xfId="0" applyFont="1" applyFill="1" applyAlignment="1" applyProtection="1">
      <alignment horizontal="left"/>
    </xf>
    <xf numFmtId="0" fontId="20" fillId="9" borderId="0" xfId="0" applyFont="1" applyFill="1" applyProtection="1">
      <protection locked="0"/>
    </xf>
    <xf numFmtId="0" fontId="4" fillId="9" borderId="0" xfId="14" applyFont="1" applyFill="1" applyAlignment="1" applyProtection="1">
      <alignment vertical="center"/>
      <protection locked="0"/>
    </xf>
    <xf numFmtId="0" fontId="21" fillId="9" borderId="0" xfId="0" applyFont="1" applyFill="1" applyAlignment="1" applyProtection="1">
      <alignment horizontal="justify"/>
    </xf>
    <xf numFmtId="0" fontId="27" fillId="9" borderId="0" xfId="0" applyFont="1" applyFill="1" applyProtection="1"/>
    <xf numFmtId="0" fontId="25" fillId="9" borderId="0" xfId="0" applyFont="1" applyFill="1" applyProtection="1"/>
    <xf numFmtId="0" fontId="3" fillId="9" borderId="0" xfId="0" applyFont="1" applyFill="1" applyProtection="1">
      <protection locked="0"/>
    </xf>
    <xf numFmtId="0" fontId="3" fillId="9" borderId="0" xfId="0" applyFont="1" applyFill="1" applyAlignment="1" applyProtection="1">
      <alignment horizontal="center"/>
      <protection locked="0"/>
    </xf>
    <xf numFmtId="0" fontId="0" fillId="9" borderId="0" xfId="0" applyFill="1" applyProtection="1"/>
    <xf numFmtId="0" fontId="3" fillId="9" borderId="0" xfId="14" applyFont="1" applyFill="1"/>
    <xf numFmtId="164" fontId="3" fillId="9" borderId="0" xfId="14" applyNumberFormat="1" applyFont="1" applyFill="1" applyAlignment="1">
      <alignment horizontal="left"/>
    </xf>
    <xf numFmtId="0" fontId="29" fillId="11" borderId="0" xfId="0" applyFont="1" applyFill="1" applyAlignment="1" applyProtection="1">
      <alignment vertical="center"/>
    </xf>
    <xf numFmtId="0" fontId="30" fillId="11" borderId="0" xfId="0" applyFont="1" applyFill="1" applyAlignment="1" applyProtection="1">
      <alignment vertical="center"/>
    </xf>
    <xf numFmtId="0" fontId="0" fillId="12" borderId="0" xfId="0" applyFill="1" applyProtection="1"/>
    <xf numFmtId="0" fontId="0" fillId="12" borderId="0" xfId="0" applyFill="1"/>
    <xf numFmtId="0" fontId="31" fillId="13" borderId="0" xfId="0" applyFont="1" applyFill="1" applyAlignment="1" applyProtection="1">
      <alignment horizontal="left" vertical="center"/>
    </xf>
    <xf numFmtId="0" fontId="32" fillId="13" borderId="0" xfId="0" applyFont="1" applyFill="1" applyAlignment="1" applyProtection="1">
      <alignment horizontal="center"/>
    </xf>
    <xf numFmtId="0" fontId="0" fillId="14" borderId="0" xfId="0" applyFill="1" applyProtection="1"/>
    <xf numFmtId="0" fontId="32" fillId="14" borderId="0" xfId="0" applyFont="1" applyFill="1" applyAlignment="1" applyProtection="1">
      <alignment horizontal="center"/>
    </xf>
    <xf numFmtId="0" fontId="32" fillId="12" borderId="0" xfId="0" applyFont="1" applyFill="1" applyAlignment="1" applyProtection="1">
      <alignment horizontal="center"/>
    </xf>
    <xf numFmtId="0" fontId="0" fillId="12" borderId="0" xfId="0" applyFill="1" applyAlignment="1">
      <alignment vertical="center"/>
    </xf>
    <xf numFmtId="0" fontId="25" fillId="15" borderId="0" xfId="0" applyFont="1" applyFill="1" applyAlignment="1" applyProtection="1">
      <alignment vertical="center"/>
    </xf>
    <xf numFmtId="0" fontId="33" fillId="12" borderId="0" xfId="0" applyFont="1" applyFill="1" applyAlignment="1" applyProtection="1">
      <alignment horizontal="left"/>
    </xf>
    <xf numFmtId="0" fontId="24" fillId="12" borderId="0" xfId="0" applyFont="1" applyFill="1"/>
    <xf numFmtId="0" fontId="30" fillId="12" borderId="0" xfId="0" applyFont="1" applyFill="1" applyAlignment="1" applyProtection="1">
      <alignment vertical="center"/>
    </xf>
    <xf numFmtId="0" fontId="25" fillId="12" borderId="0" xfId="0" applyFont="1" applyFill="1" applyAlignment="1" applyProtection="1">
      <alignment vertical="center"/>
    </xf>
    <xf numFmtId="0" fontId="24" fillId="12" borderId="0" xfId="0" applyFont="1" applyFill="1" applyAlignment="1"/>
    <xf numFmtId="0" fontId="0" fillId="15" borderId="0" xfId="0" applyFill="1" applyProtection="1"/>
    <xf numFmtId="0" fontId="24" fillId="16" borderId="18" xfId="0" applyFont="1" applyFill="1" applyBorder="1"/>
    <xf numFmtId="0" fontId="0" fillId="12" borderId="18" xfId="0" applyFill="1" applyBorder="1"/>
    <xf numFmtId="0" fontId="34" fillId="12" borderId="0" xfId="0" applyFont="1" applyFill="1"/>
    <xf numFmtId="0" fontId="35" fillId="12" borderId="0" xfId="0" applyFont="1" applyFill="1"/>
    <xf numFmtId="0" fontId="0" fillId="12" borderId="0" xfId="0" applyFill="1"/>
    <xf numFmtId="0" fontId="35" fillId="12" borderId="0" xfId="0" applyFont="1" applyFill="1"/>
    <xf numFmtId="0" fontId="22" fillId="12" borderId="0" xfId="0" applyFont="1" applyFill="1"/>
    <xf numFmtId="0" fontId="4" fillId="12" borderId="18" xfId="0" applyFont="1" applyFill="1" applyBorder="1"/>
    <xf numFmtId="0" fontId="33" fillId="12" borderId="18" xfId="0" applyFont="1" applyFill="1" applyBorder="1" applyAlignment="1" applyProtection="1">
      <alignment horizontal="left"/>
    </xf>
    <xf numFmtId="0" fontId="22" fillId="12" borderId="18" xfId="0" applyFont="1" applyFill="1" applyBorder="1"/>
    <xf numFmtId="0" fontId="22" fillId="12" borderId="18" xfId="0" applyFont="1" applyFill="1" applyBorder="1" applyAlignment="1">
      <alignment horizontal="left" wrapText="1"/>
    </xf>
    <xf numFmtId="0" fontId="22" fillId="12" borderId="18" xfId="0" applyFont="1" applyFill="1" applyBorder="1" applyAlignment="1">
      <alignment wrapText="1"/>
    </xf>
    <xf numFmtId="0" fontId="0" fillId="12" borderId="16" xfId="0" applyFill="1" applyBorder="1"/>
    <xf numFmtId="0" fontId="22" fillId="12" borderId="20" xfId="0" applyFont="1" applyFill="1" applyBorder="1" applyAlignment="1"/>
    <xf numFmtId="0" fontId="22" fillId="12" borderId="21" xfId="0" applyFont="1" applyFill="1" applyBorder="1" applyAlignment="1"/>
    <xf numFmtId="0" fontId="22" fillId="12" borderId="22" xfId="0" applyFont="1" applyFill="1" applyBorder="1" applyAlignment="1"/>
    <xf numFmtId="10" fontId="0" fillId="12" borderId="18" xfId="0" applyNumberFormat="1" applyFill="1" applyBorder="1"/>
    <xf numFmtId="0" fontId="0" fillId="12" borderId="18" xfId="0" applyNumberFormat="1" applyFill="1" applyBorder="1"/>
    <xf numFmtId="0" fontId="0" fillId="16" borderId="18" xfId="0" applyNumberFormat="1" applyFill="1" applyBorder="1"/>
    <xf numFmtId="0" fontId="4" fillId="12" borderId="18" xfId="0" applyNumberFormat="1" applyFont="1" applyFill="1" applyBorder="1"/>
    <xf numFmtId="0" fontId="0" fillId="0" borderId="18" xfId="0" applyNumberFormat="1" applyFill="1" applyBorder="1"/>
    <xf numFmtId="10" fontId="0" fillId="0" borderId="18" xfId="0" applyNumberFormat="1" applyFill="1" applyBorder="1"/>
    <xf numFmtId="0" fontId="24" fillId="0" borderId="18" xfId="0" applyFont="1" applyFill="1" applyBorder="1"/>
    <xf numFmtId="0" fontId="0" fillId="16" borderId="18" xfId="0" applyFill="1" applyBorder="1"/>
    <xf numFmtId="0" fontId="4" fillId="0" borderId="18" xfId="0" applyNumberFormat="1" applyFont="1" applyFill="1" applyBorder="1"/>
    <xf numFmtId="0" fontId="4" fillId="0" borderId="10" xfId="0" applyFont="1" applyFill="1" applyBorder="1" applyProtection="1">
      <protection locked="0"/>
    </xf>
    <xf numFmtId="0" fontId="4" fillId="0" borderId="11" xfId="0" applyFont="1" applyFill="1" applyBorder="1"/>
    <xf numFmtId="0" fontId="4" fillId="0" borderId="14" xfId="0" applyFont="1" applyFill="1" applyBorder="1" applyAlignment="1">
      <alignment horizontal="center"/>
    </xf>
    <xf numFmtId="0" fontId="4" fillId="0" borderId="12" xfId="0" applyFont="1" applyFill="1" applyBorder="1" applyProtection="1">
      <protection locked="0"/>
    </xf>
    <xf numFmtId="0" fontId="4" fillId="0" borderId="13" xfId="0" applyFont="1" applyFill="1" applyBorder="1"/>
    <xf numFmtId="0" fontId="4" fillId="0" borderId="0" xfId="0" applyFont="1" applyFill="1" applyBorder="1" applyAlignment="1" applyProtection="1">
      <alignment horizontal="center"/>
      <protection locked="0"/>
    </xf>
    <xf numFmtId="0" fontId="4" fillId="0" borderId="0" xfId="0" applyFont="1" applyFill="1" applyBorder="1" applyAlignment="1">
      <alignment horizontal="center"/>
    </xf>
    <xf numFmtId="0" fontId="4" fillId="0" borderId="12" xfId="0" applyFont="1" applyFill="1" applyBorder="1" applyAlignment="1" applyProtection="1">
      <alignment horizontal="center"/>
      <protection locked="0"/>
    </xf>
    <xf numFmtId="0" fontId="21" fillId="0" borderId="13" xfId="0" applyFont="1" applyFill="1" applyBorder="1" applyAlignment="1">
      <alignment horizontal="justify" vertical="top" wrapText="1"/>
    </xf>
    <xf numFmtId="0" fontId="21" fillId="0" borderId="13" xfId="0" applyFont="1" applyFill="1" applyBorder="1"/>
    <xf numFmtId="0" fontId="4" fillId="0" borderId="13" xfId="0" applyFont="1" applyFill="1" applyBorder="1" applyProtection="1">
      <protection locked="0"/>
    </xf>
    <xf numFmtId="0" fontId="4" fillId="0" borderId="15" xfId="0" applyFont="1" applyFill="1" applyBorder="1" applyProtection="1">
      <protection locked="0"/>
    </xf>
    <xf numFmtId="0" fontId="4" fillId="0" borderId="16" xfId="0" applyFont="1" applyFill="1" applyBorder="1" applyProtection="1">
      <protection locked="0"/>
    </xf>
    <xf numFmtId="0" fontId="4" fillId="0" borderId="17" xfId="0" applyFont="1" applyFill="1" applyBorder="1" applyAlignment="1">
      <alignment horizontal="center"/>
    </xf>
    <xf numFmtId="2" fontId="0" fillId="0" borderId="18" xfId="0" applyNumberFormat="1" applyFill="1" applyBorder="1"/>
    <xf numFmtId="0" fontId="4" fillId="16" borderId="18" xfId="0" applyFont="1" applyFill="1" applyBorder="1"/>
    <xf numFmtId="0" fontId="22" fillId="12" borderId="11" xfId="0" applyFont="1" applyFill="1" applyBorder="1"/>
    <xf numFmtId="0" fontId="22" fillId="12" borderId="16" xfId="0" applyFont="1" applyFill="1" applyBorder="1"/>
    <xf numFmtId="0" fontId="4" fillId="16" borderId="14" xfId="0" applyFont="1" applyFill="1" applyBorder="1"/>
    <xf numFmtId="0" fontId="4" fillId="16" borderId="23" xfId="0" applyFont="1" applyFill="1" applyBorder="1"/>
    <xf numFmtId="0" fontId="4" fillId="16" borderId="17" xfId="0" applyFont="1" applyFill="1" applyBorder="1"/>
    <xf numFmtId="0" fontId="4" fillId="16" borderId="19" xfId="0" applyFont="1" applyFill="1" applyBorder="1"/>
    <xf numFmtId="0" fontId="0" fillId="16" borderId="0" xfId="0" applyFill="1"/>
    <xf numFmtId="0" fontId="0" fillId="12" borderId="18" xfId="0" applyFill="1" applyBorder="1" applyAlignment="1">
      <alignment vertical="center"/>
    </xf>
    <xf numFmtId="0" fontId="4" fillId="0" borderId="13" xfId="0" applyFont="1" applyFill="1" applyBorder="1" applyAlignment="1" applyProtection="1">
      <alignment horizontal="center"/>
      <protection locked="0"/>
    </xf>
    <xf numFmtId="0" fontId="4" fillId="0" borderId="16" xfId="0" applyFont="1" applyFill="1" applyBorder="1" applyAlignment="1">
      <alignment horizontal="center"/>
    </xf>
    <xf numFmtId="0" fontId="0" fillId="16" borderId="16" xfId="0" applyFill="1" applyBorder="1"/>
    <xf numFmtId="0" fontId="0" fillId="9" borderId="0" xfId="0" applyNumberFormat="1" applyFill="1"/>
    <xf numFmtId="0" fontId="22" fillId="9" borderId="0" xfId="0" applyFont="1" applyFill="1"/>
    <xf numFmtId="164" fontId="4" fillId="10" borderId="0" xfId="14" applyNumberFormat="1" applyFont="1" applyFill="1" applyAlignment="1">
      <alignment horizontal="left"/>
    </xf>
    <xf numFmtId="0" fontId="4" fillId="12" borderId="0" xfId="0" applyFont="1" applyFill="1"/>
    <xf numFmtId="0" fontId="4" fillId="0" borderId="10" xfId="0" applyFont="1" applyFill="1" applyBorder="1" applyAlignment="1">
      <alignment horizontal="center"/>
    </xf>
    <xf numFmtId="0" fontId="4" fillId="0" borderId="12" xfId="0" applyFont="1" applyFill="1" applyBorder="1" applyAlignment="1">
      <alignment horizontal="center"/>
    </xf>
    <xf numFmtId="0" fontId="4" fillId="0" borderId="14" xfId="0" applyFont="1" applyFill="1" applyBorder="1" applyAlignment="1" applyProtection="1">
      <alignment horizontal="center"/>
      <protection locked="0"/>
    </xf>
    <xf numFmtId="0" fontId="4" fillId="0" borderId="11" xfId="0" applyFont="1" applyFill="1" applyBorder="1" applyAlignment="1" applyProtection="1">
      <alignment horizontal="center"/>
      <protection locked="0"/>
    </xf>
    <xf numFmtId="0" fontId="0" fillId="9" borderId="0" xfId="0" applyFill="1" applyAlignment="1">
      <alignment horizontal="left" wrapText="1"/>
    </xf>
    <xf numFmtId="0" fontId="4" fillId="0" borderId="15" xfId="0" applyFont="1" applyFill="1" applyBorder="1" applyAlignment="1">
      <alignment horizontal="center"/>
    </xf>
    <xf numFmtId="0" fontId="4" fillId="0" borderId="17" xfId="0" applyFont="1" applyFill="1" applyBorder="1" applyAlignment="1">
      <alignment horizontal="center"/>
    </xf>
    <xf numFmtId="0" fontId="4" fillId="0" borderId="19" xfId="0" applyFont="1" applyFill="1" applyBorder="1" applyAlignment="1">
      <alignment horizontal="center"/>
    </xf>
    <xf numFmtId="0" fontId="25" fillId="0" borderId="10" xfId="14" applyFont="1" applyFill="1" applyBorder="1" applyAlignment="1" applyProtection="1">
      <alignment horizontal="left" vertical="center"/>
    </xf>
    <xf numFmtId="0" fontId="25" fillId="0" borderId="12" xfId="14" applyFont="1" applyFill="1" applyBorder="1" applyAlignment="1" applyProtection="1">
      <alignment horizontal="left" vertical="center"/>
    </xf>
    <xf numFmtId="0" fontId="28" fillId="0" borderId="12" xfId="0" applyFont="1" applyFill="1" applyBorder="1" applyAlignment="1"/>
    <xf numFmtId="0" fontId="25" fillId="0" borderId="11" xfId="14" applyFont="1" applyFill="1" applyBorder="1" applyAlignment="1" applyProtection="1">
      <alignment horizontal="left" vertical="center"/>
    </xf>
    <xf numFmtId="0" fontId="25" fillId="0" borderId="13" xfId="14" applyFont="1" applyFill="1" applyBorder="1" applyAlignment="1" applyProtection="1">
      <alignment horizontal="left" vertical="center"/>
    </xf>
    <xf numFmtId="0" fontId="0" fillId="16" borderId="18" xfId="0" applyFill="1" applyBorder="1" applyAlignment="1">
      <alignment horizontal="left" vertical="center"/>
    </xf>
    <xf numFmtId="0" fontId="25" fillId="0" borderId="11" xfId="14" applyFont="1" applyFill="1" applyBorder="1" applyAlignment="1" applyProtection="1">
      <alignment horizontal="center" vertical="center" wrapText="1"/>
    </xf>
    <xf numFmtId="0" fontId="25" fillId="0" borderId="13" xfId="14" applyFont="1" applyFill="1" applyBorder="1" applyAlignment="1" applyProtection="1">
      <alignment horizontal="center" vertical="center" wrapText="1"/>
    </xf>
    <xf numFmtId="0" fontId="25" fillId="0" borderId="16" xfId="14" applyFont="1" applyFill="1" applyBorder="1" applyAlignment="1" applyProtection="1">
      <alignment horizontal="center" vertical="center" wrapText="1"/>
    </xf>
    <xf numFmtId="0" fontId="25" fillId="0" borderId="11" xfId="14" applyFont="1" applyFill="1" applyBorder="1" applyAlignment="1" applyProtection="1">
      <alignment horizontal="center" vertical="center"/>
    </xf>
    <xf numFmtId="0" fontId="25" fillId="0" borderId="13" xfId="14" applyFont="1" applyFill="1" applyBorder="1" applyAlignment="1" applyProtection="1">
      <alignment horizontal="center" vertical="center"/>
    </xf>
    <xf numFmtId="0" fontId="25" fillId="0" borderId="16" xfId="14" applyFont="1" applyFill="1" applyBorder="1" applyAlignment="1" applyProtection="1">
      <alignment horizontal="center" vertical="center"/>
    </xf>
    <xf numFmtId="0" fontId="22" fillId="12" borderId="20" xfId="0" applyFont="1" applyFill="1" applyBorder="1" applyAlignment="1">
      <alignment horizontal="center"/>
    </xf>
    <xf numFmtId="0" fontId="22" fillId="12" borderId="21" xfId="0" applyFont="1" applyFill="1" applyBorder="1" applyAlignment="1">
      <alignment horizontal="center"/>
    </xf>
    <xf numFmtId="0" fontId="22" fillId="12" borderId="22" xfId="0" applyFont="1" applyFill="1" applyBorder="1" applyAlignment="1">
      <alignment horizontal="center"/>
    </xf>
    <xf numFmtId="0" fontId="22" fillId="12" borderId="18" xfId="0" applyFont="1" applyFill="1" applyBorder="1" applyAlignment="1">
      <alignment horizontal="center" wrapText="1"/>
    </xf>
    <xf numFmtId="0" fontId="22" fillId="12" borderId="18" xfId="0" applyFont="1" applyFill="1" applyBorder="1" applyAlignment="1">
      <alignment horizontal="center"/>
    </xf>
    <xf numFmtId="0" fontId="22" fillId="12" borderId="20" xfId="0" applyFont="1" applyFill="1" applyBorder="1" applyAlignment="1">
      <alignment horizontal="center" wrapText="1"/>
    </xf>
    <xf numFmtId="0" fontId="22" fillId="12" borderId="22" xfId="0" applyFont="1" applyFill="1" applyBorder="1" applyAlignment="1">
      <alignment horizontal="center" wrapText="1"/>
    </xf>
    <xf numFmtId="0" fontId="1" fillId="10" borderId="0" xfId="5" applyFill="1" applyAlignment="1" applyProtection="1"/>
  </cellXfs>
  <cellStyles count="20">
    <cellStyle name="Berekening" xfId="1"/>
    <cellStyle name="Controlecel" xfId="2"/>
    <cellStyle name="Gekoppelde cel" xfId="3"/>
    <cellStyle name="Goed" xfId="4"/>
    <cellStyle name="Hyperlink" xfId="5" builtinId="8"/>
    <cellStyle name="Invoer" xfId="6"/>
    <cellStyle name="Kop 1" xfId="7"/>
    <cellStyle name="Kop 2" xfId="8"/>
    <cellStyle name="Kop 3" xfId="9"/>
    <cellStyle name="Kop 4" xfId="10"/>
    <cellStyle name="Neutraal" xfId="11"/>
    <cellStyle name="Notitie" xfId="12"/>
    <cellStyle name="Ongeldig" xfId="13"/>
    <cellStyle name="Standaard" xfId="0" builtinId="0"/>
    <cellStyle name="Standaard 2" xfId="14"/>
    <cellStyle name="Titel" xfId="15"/>
    <cellStyle name="Totaal" xfId="16"/>
    <cellStyle name="Uitvoer" xfId="17"/>
    <cellStyle name="Verklarende tekst" xfId="18"/>
    <cellStyle name="Waarschuwingstekst" xfId="19"/>
  </cellStyles>
  <dxfs count="156">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92D05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Inhoudsopgave!A1"/></Relationships>
</file>

<file path=xl/drawings/drawing1.xml><?xml version="1.0" encoding="utf-8"?>
<xdr:wsDr xmlns:xdr="http://schemas.openxmlformats.org/drawingml/2006/spreadsheetDrawing" xmlns:a="http://schemas.openxmlformats.org/drawingml/2006/main">
  <xdr:twoCellAnchor>
    <xdr:from>
      <xdr:col>0</xdr:col>
      <xdr:colOff>485775</xdr:colOff>
      <xdr:row>5</xdr:row>
      <xdr:rowOff>152400</xdr:rowOff>
    </xdr:from>
    <xdr:to>
      <xdr:col>4</xdr:col>
      <xdr:colOff>457200</xdr:colOff>
      <xdr:row>24</xdr:row>
      <xdr:rowOff>66675</xdr:rowOff>
    </xdr:to>
    <xdr:pic>
      <xdr:nvPicPr>
        <xdr:cNvPr id="6157" name="Picture 2">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85775" y="790575"/>
          <a:ext cx="2867025" cy="2990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ng@nvkf.nl"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8"/>
  <sheetViews>
    <sheetView tabSelected="1" workbookViewId="0"/>
  </sheetViews>
  <sheetFormatPr defaultColWidth="10.85546875" defaultRowHeight="12.75"/>
  <cols>
    <col min="1" max="1" width="10.85546875" style="1" customWidth="1"/>
    <col min="2" max="6" width="10.85546875" style="1"/>
    <col min="7" max="7" width="24.140625" style="1" customWidth="1"/>
    <col min="8" max="8" width="10.7109375" style="1" customWidth="1"/>
    <col min="9" max="16384" width="10.85546875" style="1"/>
  </cols>
  <sheetData>
    <row r="2" spans="1:9" s="3" customFormat="1" ht="30">
      <c r="B2" s="49" t="s">
        <v>140</v>
      </c>
    </row>
    <row r="3" spans="1:9" s="3" customFormat="1" ht="15.75" customHeight="1">
      <c r="B3" s="49"/>
    </row>
    <row r="4" spans="1:9" s="3" customFormat="1" ht="20.25">
      <c r="B4" s="50" t="s">
        <v>70</v>
      </c>
    </row>
    <row r="5" spans="1:9" s="3" customFormat="1" ht="15" customHeight="1">
      <c r="B5" s="52"/>
    </row>
    <row r="6" spans="1:9">
      <c r="A6" s="4"/>
      <c r="B6" s="4"/>
      <c r="C6" s="4"/>
      <c r="D6" s="4"/>
      <c r="E6" s="4"/>
      <c r="F6" s="4"/>
      <c r="G6" s="4"/>
      <c r="H6" s="4"/>
      <c r="I6" s="4"/>
    </row>
    <row r="7" spans="1:9">
      <c r="A7" s="4"/>
      <c r="B7" s="4"/>
      <c r="C7" s="4"/>
      <c r="D7" s="4"/>
      <c r="E7" s="4"/>
      <c r="F7" s="9" t="s">
        <v>34</v>
      </c>
      <c r="G7" s="6" t="s">
        <v>7</v>
      </c>
      <c r="H7" s="6" t="s">
        <v>14</v>
      </c>
      <c r="I7" s="4"/>
    </row>
    <row r="8" spans="1:9">
      <c r="A8" s="4"/>
      <c r="B8" s="4"/>
      <c r="C8" s="4"/>
      <c r="D8" s="4"/>
      <c r="E8" s="4"/>
      <c r="F8" s="9" t="s">
        <v>36</v>
      </c>
      <c r="G8" s="6" t="s">
        <v>8</v>
      </c>
      <c r="H8" s="6" t="s">
        <v>15</v>
      </c>
      <c r="I8" s="4"/>
    </row>
    <row r="9" spans="1:9">
      <c r="A9" s="4"/>
      <c r="B9" s="4"/>
      <c r="C9" s="4"/>
      <c r="D9" s="4"/>
      <c r="E9" s="4"/>
      <c r="F9" s="5"/>
      <c r="G9" s="6" t="s">
        <v>9</v>
      </c>
      <c r="H9" s="6" t="s">
        <v>16</v>
      </c>
      <c r="I9" s="4"/>
    </row>
    <row r="10" spans="1:9">
      <c r="A10" s="4"/>
      <c r="B10" s="4"/>
      <c r="C10" s="4"/>
      <c r="D10" s="4"/>
      <c r="E10" s="4"/>
      <c r="F10" s="5"/>
      <c r="G10" s="6" t="s">
        <v>10</v>
      </c>
      <c r="H10" s="6" t="s">
        <v>17</v>
      </c>
      <c r="I10" s="4"/>
    </row>
    <row r="11" spans="1:9">
      <c r="A11" s="4"/>
      <c r="B11" s="4"/>
      <c r="C11" s="4"/>
      <c r="D11" s="4"/>
      <c r="E11" s="4"/>
      <c r="F11" s="5"/>
      <c r="G11" s="6" t="s">
        <v>11</v>
      </c>
      <c r="H11" s="6" t="s">
        <v>18</v>
      </c>
      <c r="I11" s="4"/>
    </row>
    <row r="12" spans="1:9">
      <c r="A12" s="4"/>
      <c r="B12" s="4"/>
      <c r="C12" s="4"/>
      <c r="D12" s="4"/>
      <c r="E12" s="4"/>
      <c r="F12" s="5"/>
      <c r="G12" s="6" t="s">
        <v>12</v>
      </c>
      <c r="H12" s="6" t="s">
        <v>19</v>
      </c>
      <c r="I12" s="4"/>
    </row>
    <row r="13" spans="1:9">
      <c r="A13" s="4"/>
      <c r="B13" s="4"/>
      <c r="C13" s="4"/>
      <c r="D13" s="4"/>
      <c r="E13" s="4"/>
      <c r="F13" s="4"/>
      <c r="G13" s="6" t="s">
        <v>13</v>
      </c>
      <c r="H13" s="6" t="s">
        <v>20</v>
      </c>
      <c r="I13" s="4"/>
    </row>
    <row r="14" spans="1:9">
      <c r="A14" s="4"/>
      <c r="B14" s="4"/>
      <c r="C14" s="4"/>
      <c r="D14" s="4"/>
      <c r="E14" s="4"/>
      <c r="F14" s="4"/>
      <c r="G14" s="6"/>
      <c r="H14" s="6"/>
      <c r="I14" s="4"/>
    </row>
    <row r="15" spans="1:9">
      <c r="A15" s="4"/>
      <c r="B15" s="4"/>
      <c r="C15" s="4"/>
      <c r="D15" s="4"/>
      <c r="E15" s="4"/>
      <c r="F15" s="9" t="s">
        <v>34</v>
      </c>
      <c r="G15" s="6" t="s">
        <v>7</v>
      </c>
      <c r="H15" s="6" t="s">
        <v>37</v>
      </c>
      <c r="I15" s="4"/>
    </row>
    <row r="16" spans="1:9">
      <c r="A16" s="4"/>
      <c r="B16" s="4"/>
      <c r="C16" s="4"/>
      <c r="D16" s="4"/>
      <c r="E16" s="4"/>
      <c r="F16" s="9" t="s">
        <v>35</v>
      </c>
      <c r="G16" s="6" t="s">
        <v>38</v>
      </c>
      <c r="H16" s="6"/>
      <c r="I16" s="4"/>
    </row>
    <row r="17" spans="1:10">
      <c r="A17" s="4"/>
      <c r="B17" s="4"/>
      <c r="C17" s="4"/>
      <c r="D17" s="4"/>
      <c r="E17" s="4"/>
      <c r="F17" s="4"/>
      <c r="G17" s="4"/>
      <c r="H17" s="4"/>
      <c r="I17" s="4"/>
    </row>
    <row r="18" spans="1:10">
      <c r="A18" s="4"/>
      <c r="B18" s="4"/>
      <c r="C18" s="4"/>
      <c r="D18" s="4"/>
      <c r="E18" s="4"/>
      <c r="F18" s="5" t="s">
        <v>4</v>
      </c>
      <c r="G18" s="130" t="s">
        <v>141</v>
      </c>
      <c r="H18" s="4"/>
      <c r="I18" s="4"/>
    </row>
    <row r="19" spans="1:10">
      <c r="A19" s="4"/>
      <c r="B19" s="4"/>
      <c r="C19" s="4"/>
      <c r="D19" s="4"/>
      <c r="E19" s="4"/>
      <c r="F19" s="5"/>
      <c r="G19" s="5"/>
      <c r="H19" s="4"/>
      <c r="I19" s="4"/>
    </row>
    <row r="20" spans="1:10">
      <c r="A20" s="4"/>
      <c r="B20" s="4"/>
      <c r="C20" s="4"/>
      <c r="D20" s="4"/>
      <c r="E20" s="4"/>
      <c r="F20" s="5" t="s">
        <v>5</v>
      </c>
      <c r="G20" s="101" t="s">
        <v>139</v>
      </c>
      <c r="H20" s="4"/>
      <c r="I20" s="4"/>
    </row>
    <row r="21" spans="1:10">
      <c r="A21" s="4"/>
      <c r="B21" s="4"/>
      <c r="C21" s="4"/>
      <c r="D21" s="4"/>
      <c r="E21" s="4"/>
      <c r="F21" s="5"/>
      <c r="G21" s="5"/>
      <c r="H21" s="4"/>
      <c r="I21" s="4"/>
    </row>
    <row r="22" spans="1:10">
      <c r="A22" s="4"/>
      <c r="B22" s="4"/>
      <c r="C22" s="4"/>
      <c r="D22" s="4"/>
      <c r="E22" s="4"/>
      <c r="F22" s="5" t="s">
        <v>3</v>
      </c>
      <c r="G22" s="5" t="s">
        <v>39</v>
      </c>
      <c r="H22" s="4"/>
      <c r="I22" s="4"/>
    </row>
    <row r="23" spans="1:10">
      <c r="A23" s="4"/>
      <c r="B23" s="4"/>
      <c r="C23" s="4"/>
      <c r="D23" s="4"/>
      <c r="E23" s="4"/>
      <c r="F23" s="5"/>
      <c r="G23" s="5" t="s">
        <v>40</v>
      </c>
      <c r="H23" s="4"/>
      <c r="I23" s="4"/>
    </row>
    <row r="24" spans="1:10">
      <c r="A24" s="4"/>
      <c r="B24" s="4"/>
      <c r="C24" s="4"/>
      <c r="D24" s="4"/>
      <c r="E24" s="4"/>
      <c r="F24" s="5"/>
      <c r="G24" s="5" t="s">
        <v>41</v>
      </c>
      <c r="H24" s="5"/>
      <c r="I24" s="4"/>
    </row>
    <row r="25" spans="1:10">
      <c r="A25" s="4"/>
      <c r="B25" s="4"/>
      <c r="C25" s="4"/>
      <c r="D25" s="4"/>
      <c r="E25" s="4"/>
      <c r="F25" s="5"/>
      <c r="G25" s="5" t="s">
        <v>42</v>
      </c>
      <c r="H25" s="5"/>
      <c r="I25" s="4"/>
    </row>
    <row r="26" spans="1:10" ht="15">
      <c r="A26" s="4"/>
      <c r="B26" s="4"/>
      <c r="C26" s="4"/>
      <c r="D26" s="4"/>
      <c r="E26" s="4"/>
      <c r="F26" s="4"/>
      <c r="G26" s="7"/>
      <c r="H26" s="4"/>
      <c r="I26" s="4"/>
    </row>
    <row r="27" spans="1:10" ht="18">
      <c r="A27" s="2"/>
    </row>
    <row r="28" spans="1:10">
      <c r="B28" s="102" t="s">
        <v>142</v>
      </c>
    </row>
    <row r="30" spans="1:10" s="3" customFormat="1">
      <c r="B30" s="1" t="s">
        <v>56</v>
      </c>
      <c r="C30" s="1"/>
      <c r="D30" s="1"/>
      <c r="E30" s="1"/>
      <c r="F30" s="1"/>
      <c r="G30" s="1"/>
      <c r="H30" s="1"/>
      <c r="I30" s="1"/>
      <c r="J30" s="1"/>
    </row>
    <row r="31" spans="1:10" s="3" customFormat="1">
      <c r="B31" s="1"/>
      <c r="C31" s="1"/>
      <c r="D31" s="1"/>
      <c r="E31" s="1"/>
      <c r="F31" s="1"/>
      <c r="G31" s="1"/>
      <c r="H31" s="1"/>
      <c r="I31" s="1"/>
      <c r="J31" s="1"/>
    </row>
    <row r="32" spans="1:10" s="3" customFormat="1" ht="39.75" customHeight="1">
      <c r="B32" s="107" t="s">
        <v>130</v>
      </c>
      <c r="C32" s="107"/>
      <c r="D32" s="107"/>
      <c r="E32" s="107"/>
      <c r="F32" s="107"/>
      <c r="G32" s="107"/>
      <c r="H32" s="107"/>
      <c r="I32" s="107"/>
      <c r="J32" s="1"/>
    </row>
    <row r="33" spans="1:10" s="3" customFormat="1">
      <c r="A33" s="1"/>
      <c r="B33" s="1"/>
      <c r="C33" s="1"/>
      <c r="D33" s="1"/>
      <c r="E33" s="1"/>
      <c r="F33" s="1"/>
      <c r="G33" s="1"/>
      <c r="H33" s="1"/>
      <c r="I33" s="1"/>
      <c r="J33" s="1"/>
    </row>
    <row r="34" spans="1:10">
      <c r="B34" s="100" t="s">
        <v>131</v>
      </c>
    </row>
    <row r="35" spans="1:10">
      <c r="B35" s="1" t="s">
        <v>132</v>
      </c>
    </row>
    <row r="36" spans="1:10">
      <c r="B36" s="99" t="s">
        <v>133</v>
      </c>
    </row>
    <row r="37" spans="1:10">
      <c r="B37" s="99" t="s">
        <v>134</v>
      </c>
    </row>
    <row r="38" spans="1:10">
      <c r="B38" s="1" t="s">
        <v>135</v>
      </c>
    </row>
  </sheetData>
  <mergeCells count="1">
    <mergeCell ref="B32:I32"/>
  </mergeCells>
  <hyperlinks>
    <hyperlink ref="G18" r:id="rId1"/>
  </hyperlinks>
  <pageMargins left="0.75" right="0.75" top="1" bottom="1" header="0.5" footer="0.5"/>
  <pageSetup paperSize="9"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workbookViewId="0">
      <selection activeCell="B3" sqref="B3"/>
    </sheetView>
  </sheetViews>
  <sheetFormatPr defaultRowHeight="12.75"/>
  <cols>
    <col min="1" max="1" width="14.85546875" style="33" customWidth="1"/>
    <col min="2" max="2" width="15.42578125" style="33" customWidth="1"/>
    <col min="3" max="3" width="16" style="33" customWidth="1"/>
    <col min="4" max="4" width="22.28515625" style="33" customWidth="1"/>
    <col min="5" max="6" width="11" style="33" customWidth="1"/>
    <col min="7" max="7" width="11.42578125" style="33" customWidth="1"/>
    <col min="8" max="16384" width="9.140625" style="33"/>
  </cols>
  <sheetData>
    <row r="1" spans="1:13" s="32" customFormat="1" ht="29.1" customHeight="1">
      <c r="A1" s="30" t="s">
        <v>71</v>
      </c>
      <c r="B1" s="30"/>
      <c r="C1" s="30"/>
      <c r="D1" s="30"/>
      <c r="E1" s="30"/>
      <c r="F1" s="30"/>
      <c r="G1" s="30"/>
      <c r="H1" s="43"/>
      <c r="I1" s="43"/>
      <c r="J1" s="43"/>
      <c r="K1" s="43"/>
    </row>
    <row r="2" spans="1:13" s="42" customFormat="1"/>
    <row r="3" spans="1:13" s="42" customFormat="1">
      <c r="A3" s="55" t="s">
        <v>50</v>
      </c>
      <c r="B3" s="47"/>
      <c r="D3" s="41" t="s">
        <v>55</v>
      </c>
      <c r="E3" s="69" t="str">
        <f>IF(OR(E15="Kritisch",E25="Kritisch"),"Kritisch",IF(OR(E15="Afwijkend",E25="Afwijkend"),"Afwijkend",IF(OR(E15="Voldoet",E25="Voldoet"),"Voldoet","??")))</f>
        <v>??</v>
      </c>
    </row>
    <row r="4" spans="1:13" s="42" customFormat="1">
      <c r="A4" s="55" t="s">
        <v>51</v>
      </c>
      <c r="B4" s="47"/>
      <c r="F4" s="41"/>
    </row>
    <row r="5" spans="1:13">
      <c r="A5" s="56" t="s">
        <v>52</v>
      </c>
      <c r="B5" s="70"/>
    </row>
    <row r="6" spans="1:13" s="42" customFormat="1"/>
    <row r="7" spans="1:13" s="42" customFormat="1" ht="15">
      <c r="A7" s="40" t="s">
        <v>45</v>
      </c>
      <c r="B7" s="46"/>
      <c r="C7" s="46"/>
      <c r="D7" s="46"/>
      <c r="E7" s="40"/>
      <c r="F7" s="46"/>
      <c r="G7" s="46"/>
      <c r="H7" s="44"/>
      <c r="I7" s="44"/>
      <c r="J7" s="44"/>
      <c r="K7" s="44"/>
    </row>
    <row r="8" spans="1:13" s="42" customFormat="1">
      <c r="M8" s="45"/>
    </row>
    <row r="9" spans="1:13" s="42" customFormat="1">
      <c r="A9" s="55" t="s">
        <v>66</v>
      </c>
      <c r="B9" s="47"/>
    </row>
    <row r="10" spans="1:13" s="42" customFormat="1">
      <c r="A10" s="55" t="s">
        <v>67</v>
      </c>
      <c r="B10" s="47"/>
    </row>
    <row r="11" spans="1:13" s="42" customFormat="1"/>
    <row r="12" spans="1:13" s="42" customFormat="1"/>
    <row r="13" spans="1:13" s="42" customFormat="1"/>
    <row r="14" spans="1:13" s="42" customFormat="1" ht="15">
      <c r="A14" s="40" t="s">
        <v>72</v>
      </c>
      <c r="B14" s="46"/>
      <c r="C14" s="46"/>
      <c r="D14" s="46"/>
      <c r="E14" s="40"/>
      <c r="F14" s="46"/>
      <c r="G14" s="46"/>
      <c r="H14" s="44"/>
      <c r="I14" s="44"/>
      <c r="J14" s="44"/>
      <c r="K14" s="44"/>
    </row>
    <row r="15" spans="1:13">
      <c r="D15" s="53" t="s">
        <v>73</v>
      </c>
      <c r="E15" s="69" t="str">
        <f>IF(COUNTIF(E20:E22,"Kritisch")&gt;0,"Kritisch",IF(COUNTIF(E20:E22,"Afwijkend")&gt;0,"Afwijkend",IF(COUNTIF(E20:E22,"Voldoet")&gt;0,"Voldoet","??")))</f>
        <v>??</v>
      </c>
    </row>
    <row r="16" spans="1:13">
      <c r="A16" s="42"/>
    </row>
    <row r="17" spans="1:11" ht="25.5">
      <c r="A17" s="56" t="s">
        <v>47</v>
      </c>
      <c r="B17" s="56" t="s">
        <v>48</v>
      </c>
      <c r="C17" s="58" t="s">
        <v>49</v>
      </c>
      <c r="D17" s="58" t="s">
        <v>53</v>
      </c>
      <c r="E17" s="56" t="s">
        <v>54</v>
      </c>
    </row>
    <row r="18" spans="1:11">
      <c r="A18" s="123" t="s">
        <v>68</v>
      </c>
      <c r="B18" s="124"/>
      <c r="C18" s="125"/>
      <c r="D18" s="48">
        <v>1.5</v>
      </c>
      <c r="E18" s="48"/>
    </row>
    <row r="19" spans="1:11">
      <c r="A19" s="123" t="s">
        <v>69</v>
      </c>
      <c r="B19" s="124"/>
      <c r="C19" s="125"/>
      <c r="D19" s="48">
        <v>2</v>
      </c>
      <c r="E19" s="48"/>
    </row>
    <row r="20" spans="1:11">
      <c r="A20" s="87"/>
      <c r="B20" s="70"/>
      <c r="C20" s="70"/>
      <c r="D20" s="86" t="e">
        <f t="shared" ref="D20:D22" si="0">C20/(42.58*$B$5*B20)</f>
        <v>#DIV/0!</v>
      </c>
      <c r="E20" s="69" t="str">
        <f>IF(B20=0,"",IF(D20&gt;$D$19,"Kritisch",IF(D20&gt;$D$18,"Afwijkend","Voldoet")))</f>
        <v/>
      </c>
    </row>
    <row r="21" spans="1:11">
      <c r="A21" s="87"/>
      <c r="B21" s="70"/>
      <c r="C21" s="70"/>
      <c r="D21" s="86" t="e">
        <f t="shared" si="0"/>
        <v>#DIV/0!</v>
      </c>
      <c r="E21" s="69" t="str">
        <f>IF(B21=0,"",IF(D21&gt;$D$19,"Kritisch",IF(D21&gt;$D$18,"Afwijkend","Voldoet")))</f>
        <v/>
      </c>
    </row>
    <row r="22" spans="1:11">
      <c r="A22" s="70"/>
      <c r="B22" s="70"/>
      <c r="C22" s="70"/>
      <c r="D22" s="86" t="e">
        <f t="shared" si="0"/>
        <v>#DIV/0!</v>
      </c>
      <c r="E22" s="69" t="str">
        <f>IF(B22=0,"",IF(D22&gt;$D$19,"Kritisch",IF(D22&gt;$D$18,"Afwijkend","Voldoet")))</f>
        <v/>
      </c>
    </row>
    <row r="24" spans="1:11" s="42" customFormat="1" ht="15">
      <c r="A24" s="40" t="s">
        <v>117</v>
      </c>
      <c r="B24" s="46"/>
      <c r="C24" s="46"/>
      <c r="D24" s="46"/>
      <c r="E24" s="40"/>
      <c r="F24" s="46"/>
      <c r="G24" s="46"/>
      <c r="H24" s="44"/>
      <c r="I24" s="44"/>
      <c r="J24" s="44"/>
      <c r="K24" s="44"/>
    </row>
    <row r="25" spans="1:11" s="51" customFormat="1">
      <c r="D25" s="53" t="s">
        <v>73</v>
      </c>
      <c r="E25" s="69" t="str">
        <f>IF(COUNTIF(E30:E32,"Kritisch")&gt;0,"Kritisch",IF(COUNTIF(E30:E32,"Afwijkend")&gt;0,"Afwijkend",IF(COUNTIF(E30:E32,"Voldoet")&gt;0,"Voldoet","??")))</f>
        <v>??</v>
      </c>
    </row>
    <row r="26" spans="1:11" s="51" customFormat="1">
      <c r="A26" s="42"/>
    </row>
    <row r="27" spans="1:11" s="51" customFormat="1" ht="25.5">
      <c r="A27" s="42"/>
      <c r="B27" s="58" t="s">
        <v>118</v>
      </c>
      <c r="C27" s="58" t="s">
        <v>119</v>
      </c>
      <c r="D27" s="58" t="s">
        <v>53</v>
      </c>
      <c r="E27" s="56" t="s">
        <v>54</v>
      </c>
    </row>
    <row r="28" spans="1:11" s="51" customFormat="1">
      <c r="B28" s="123" t="s">
        <v>68</v>
      </c>
      <c r="C28" s="125"/>
      <c r="D28" s="48">
        <v>1.5</v>
      </c>
      <c r="E28" s="48"/>
    </row>
    <row r="29" spans="1:11" s="51" customFormat="1">
      <c r="B29" s="123" t="s">
        <v>69</v>
      </c>
      <c r="C29" s="125"/>
      <c r="D29" s="48">
        <v>2</v>
      </c>
      <c r="E29" s="48"/>
    </row>
    <row r="30" spans="1:11" s="51" customFormat="1">
      <c r="A30" s="42"/>
      <c r="B30" s="70"/>
      <c r="C30" s="70"/>
      <c r="D30" s="86" t="e">
        <f>ABS(B30-C30)/(42.58*$B$5)</f>
        <v>#DIV/0!</v>
      </c>
      <c r="E30" s="69" t="str">
        <f>IF(B30=0,"",IF(D30&gt;$D$29,"Kritisch",IF(D30&gt;$D$28,"Afwijkend","Voldoet")))</f>
        <v/>
      </c>
    </row>
    <row r="31" spans="1:11" s="51" customFormat="1">
      <c r="A31" s="42"/>
      <c r="B31" s="70"/>
      <c r="C31" s="70"/>
      <c r="D31" s="86" t="e">
        <f>ABS(B31-C31)/(42.58*$B$5)</f>
        <v>#DIV/0!</v>
      </c>
      <c r="E31" s="69" t="str">
        <f>IF(B31=0,"",IF(D31&gt;$D$29,"Kritisch",IF(D31&gt;$D$28,"Afwijkend","Voldoet")))</f>
        <v/>
      </c>
    </row>
    <row r="32" spans="1:11" s="51" customFormat="1">
      <c r="A32" s="42"/>
      <c r="B32" s="70"/>
      <c r="C32" s="70"/>
      <c r="D32" s="86" t="e">
        <f>ABS(B32-C32)/(42.58*$B$5)</f>
        <v>#DIV/0!</v>
      </c>
      <c r="E32" s="69" t="str">
        <f>IF(B32=0,"",IF(D32&gt;$D$29,"Kritisch",IF(D32&gt;$D$28,"Afwijkend","Voldoet")))</f>
        <v/>
      </c>
    </row>
    <row r="33" s="51" customFormat="1"/>
  </sheetData>
  <mergeCells count="4">
    <mergeCell ref="A18:C18"/>
    <mergeCell ref="A19:C19"/>
    <mergeCell ref="B29:C29"/>
    <mergeCell ref="B28:C28"/>
  </mergeCells>
  <conditionalFormatting sqref="E20">
    <cfRule type="cellIs" dxfId="26" priority="26" stopIfTrue="1" operator="equal">
      <formula>"Voldoet"</formula>
    </cfRule>
    <cfRule type="cellIs" dxfId="25" priority="27" stopIfTrue="1" operator="equal">
      <formula>"Afwijkend"</formula>
    </cfRule>
  </conditionalFormatting>
  <conditionalFormatting sqref="E20">
    <cfRule type="cellIs" dxfId="24" priority="25" stopIfTrue="1" operator="equal">
      <formula>"Kritisch"</formula>
    </cfRule>
  </conditionalFormatting>
  <conditionalFormatting sqref="E21">
    <cfRule type="cellIs" dxfId="23" priority="23" stopIfTrue="1" operator="equal">
      <formula>"Voldoet"</formula>
    </cfRule>
    <cfRule type="cellIs" dxfId="22" priority="24" stopIfTrue="1" operator="equal">
      <formula>"Afwijkend"</formula>
    </cfRule>
  </conditionalFormatting>
  <conditionalFormatting sqref="E21">
    <cfRule type="cellIs" dxfId="21" priority="22" stopIfTrue="1" operator="equal">
      <formula>"Kritisch"</formula>
    </cfRule>
  </conditionalFormatting>
  <conditionalFormatting sqref="E22">
    <cfRule type="cellIs" dxfId="20" priority="20" stopIfTrue="1" operator="equal">
      <formula>"Voldoet"</formula>
    </cfRule>
    <cfRule type="cellIs" dxfId="19" priority="21" stopIfTrue="1" operator="equal">
      <formula>"Afwijkend"</formula>
    </cfRule>
  </conditionalFormatting>
  <conditionalFormatting sqref="E22">
    <cfRule type="cellIs" dxfId="18" priority="19" stopIfTrue="1" operator="equal">
      <formula>"Kritisch"</formula>
    </cfRule>
  </conditionalFormatting>
  <conditionalFormatting sqref="E30">
    <cfRule type="cellIs" dxfId="17" priority="17" stopIfTrue="1" operator="equal">
      <formula>"Voldoet"</formula>
    </cfRule>
    <cfRule type="cellIs" dxfId="16" priority="18" stopIfTrue="1" operator="equal">
      <formula>"Afwijkend"</formula>
    </cfRule>
  </conditionalFormatting>
  <conditionalFormatting sqref="E30">
    <cfRule type="cellIs" dxfId="15" priority="16" stopIfTrue="1" operator="equal">
      <formula>"Kritisch"</formula>
    </cfRule>
  </conditionalFormatting>
  <conditionalFormatting sqref="E31">
    <cfRule type="cellIs" dxfId="14" priority="14" stopIfTrue="1" operator="equal">
      <formula>"Voldoet"</formula>
    </cfRule>
    <cfRule type="cellIs" dxfId="13" priority="15" stopIfTrue="1" operator="equal">
      <formula>"Afwijkend"</formula>
    </cfRule>
  </conditionalFormatting>
  <conditionalFormatting sqref="E31">
    <cfRule type="cellIs" dxfId="12" priority="13" stopIfTrue="1" operator="equal">
      <formula>"Kritisch"</formula>
    </cfRule>
  </conditionalFormatting>
  <conditionalFormatting sqref="E32">
    <cfRule type="cellIs" dxfId="11" priority="11" stopIfTrue="1" operator="equal">
      <formula>"Voldoet"</formula>
    </cfRule>
    <cfRule type="cellIs" dxfId="10" priority="12" stopIfTrue="1" operator="equal">
      <formula>"Afwijkend"</formula>
    </cfRule>
  </conditionalFormatting>
  <conditionalFormatting sqref="E32">
    <cfRule type="cellIs" dxfId="9" priority="10" stopIfTrue="1" operator="equal">
      <formula>"Kritisch"</formula>
    </cfRule>
  </conditionalFormatting>
  <conditionalFormatting sqref="E25">
    <cfRule type="cellIs" dxfId="8" priority="8" stopIfTrue="1" operator="equal">
      <formula>"Voldoet"</formula>
    </cfRule>
    <cfRule type="cellIs" dxfId="7" priority="9" stopIfTrue="1" operator="equal">
      <formula>"Afwijkend"</formula>
    </cfRule>
  </conditionalFormatting>
  <conditionalFormatting sqref="E25">
    <cfRule type="cellIs" dxfId="6" priority="7" stopIfTrue="1" operator="equal">
      <formula>"Kritisch"</formula>
    </cfRule>
  </conditionalFormatting>
  <conditionalFormatting sqref="E15">
    <cfRule type="cellIs" dxfId="5" priority="5" stopIfTrue="1" operator="equal">
      <formula>"Voldoet"</formula>
    </cfRule>
    <cfRule type="cellIs" dxfId="4" priority="6" stopIfTrue="1" operator="equal">
      <formula>"Afwijkend"</formula>
    </cfRule>
  </conditionalFormatting>
  <conditionalFormatting sqref="E15">
    <cfRule type="cellIs" dxfId="3" priority="4" stopIfTrue="1" operator="equal">
      <formula>"Kritisch"</formula>
    </cfRule>
  </conditionalFormatting>
  <conditionalFormatting sqref="E3">
    <cfRule type="cellIs" dxfId="2" priority="2" stopIfTrue="1" operator="equal">
      <formula>"Voldoet"</formula>
    </cfRule>
    <cfRule type="cellIs" dxfId="1" priority="3" stopIfTrue="1" operator="equal">
      <formula>"Afwijkend"</formula>
    </cfRule>
  </conditionalFormatting>
  <conditionalFormatting sqref="E3">
    <cfRule type="cellIs" dxfId="0" priority="1" stopIfTrue="1" operator="equal">
      <formula>"Kritisch"</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B5" sqref="B5:C5"/>
    </sheetView>
  </sheetViews>
  <sheetFormatPr defaultColWidth="10.85546875" defaultRowHeight="12.75"/>
  <cols>
    <col min="1" max="1" width="23.7109375" style="11" customWidth="1"/>
    <col min="2" max="2" width="21.85546875" style="11" customWidth="1"/>
    <col min="3" max="4" width="24.28515625" style="11" customWidth="1"/>
    <col min="5" max="5" width="18.42578125" style="11" customWidth="1"/>
    <col min="6" max="6" width="20.140625" style="11" customWidth="1"/>
    <col min="7" max="7" width="20.85546875" style="11" customWidth="1"/>
    <col min="8" max="16384" width="10.85546875" style="11"/>
  </cols>
  <sheetData>
    <row r="1" spans="1:256" s="32" customFormat="1" ht="29.1" customHeight="1">
      <c r="A1" s="30" t="s">
        <v>57</v>
      </c>
      <c r="B1" s="31"/>
      <c r="C1" s="31"/>
      <c r="D1" s="31"/>
      <c r="E1" s="31"/>
      <c r="F1" s="31"/>
      <c r="G1" s="31"/>
      <c r="H1" s="31"/>
      <c r="I1" s="31"/>
      <c r="J1" s="31"/>
      <c r="K1" s="31"/>
      <c r="L1" s="31"/>
      <c r="M1" s="31"/>
      <c r="N1" s="31"/>
      <c r="O1" s="31"/>
      <c r="P1" s="31"/>
    </row>
    <row r="2" spans="1:256" s="33" customFormat="1">
      <c r="D2" s="51"/>
    </row>
    <row r="3" spans="1:256" s="32" customFormat="1" ht="18" customHeight="1">
      <c r="A3" s="34" t="s">
        <v>58</v>
      </c>
      <c r="B3" s="35"/>
      <c r="C3" s="35"/>
      <c r="D3" s="35"/>
      <c r="E3" s="35"/>
      <c r="F3" s="35"/>
      <c r="G3" s="35"/>
      <c r="H3" s="36"/>
      <c r="I3" s="36"/>
      <c r="J3" s="36"/>
      <c r="K3" s="36"/>
      <c r="L3" s="36"/>
      <c r="M3" s="36"/>
      <c r="N3" s="36"/>
      <c r="O3" s="36"/>
      <c r="P3" s="37"/>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s="38"/>
      <c r="HV3" s="38"/>
      <c r="HW3" s="38"/>
      <c r="HX3" s="38"/>
      <c r="HY3" s="38"/>
      <c r="HZ3" s="38"/>
      <c r="IA3" s="38"/>
      <c r="IB3" s="38"/>
      <c r="IC3" s="38"/>
      <c r="ID3" s="38"/>
      <c r="IE3" s="38"/>
      <c r="IF3" s="38"/>
      <c r="IG3" s="38"/>
      <c r="IH3" s="38"/>
      <c r="II3" s="38"/>
      <c r="IJ3" s="38"/>
      <c r="IK3" s="38"/>
      <c r="IL3" s="38"/>
      <c r="IM3" s="38"/>
      <c r="IN3" s="38"/>
      <c r="IO3" s="38"/>
      <c r="IP3" s="38"/>
      <c r="IQ3" s="38"/>
      <c r="IR3" s="38"/>
      <c r="IS3" s="38"/>
      <c r="IT3" s="38"/>
      <c r="IU3" s="38"/>
      <c r="IV3" s="38"/>
    </row>
    <row r="4" spans="1:256" s="33" customFormat="1">
      <c r="D4" s="51"/>
    </row>
    <row r="5" spans="1:256" s="39" customFormat="1" ht="15" customHeight="1">
      <c r="A5" s="95" t="s">
        <v>51</v>
      </c>
      <c r="B5" s="116"/>
      <c r="C5" s="116"/>
    </row>
    <row r="6" spans="1:256" s="39" customFormat="1" ht="14.25" customHeight="1">
      <c r="A6" s="95" t="s">
        <v>59</v>
      </c>
      <c r="B6" s="116"/>
      <c r="C6" s="116"/>
    </row>
    <row r="7" spans="1:256" s="33" customFormat="1">
      <c r="D7" s="51"/>
    </row>
    <row r="8" spans="1:256" s="32" customFormat="1" ht="18" customHeight="1">
      <c r="A8" s="34" t="s">
        <v>26</v>
      </c>
      <c r="B8" s="35"/>
      <c r="C8" s="35"/>
      <c r="D8" s="35"/>
      <c r="E8" s="35"/>
      <c r="F8" s="35"/>
      <c r="G8" s="35"/>
      <c r="H8" s="36"/>
      <c r="I8" s="36"/>
      <c r="J8" s="36"/>
      <c r="K8" s="36"/>
      <c r="L8" s="36"/>
      <c r="M8" s="36"/>
      <c r="N8" s="36"/>
      <c r="O8" s="36"/>
      <c r="P8" s="37"/>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c r="EP8" s="38"/>
      <c r="EQ8" s="38"/>
      <c r="ER8" s="38"/>
      <c r="ES8" s="38"/>
      <c r="ET8" s="38"/>
      <c r="EU8" s="38"/>
      <c r="EV8" s="38"/>
      <c r="EW8" s="38"/>
      <c r="EX8" s="38"/>
      <c r="EY8" s="38"/>
      <c r="EZ8" s="38"/>
      <c r="FA8" s="38"/>
      <c r="FB8" s="38"/>
      <c r="FC8" s="38"/>
      <c r="FD8" s="38"/>
      <c r="FE8" s="38"/>
      <c r="FF8" s="38"/>
      <c r="FG8" s="38"/>
      <c r="FH8" s="38"/>
      <c r="FI8" s="38"/>
      <c r="FJ8" s="38"/>
      <c r="FK8" s="38"/>
      <c r="FL8" s="38"/>
      <c r="FM8" s="38"/>
      <c r="FN8" s="38"/>
      <c r="FO8" s="38"/>
      <c r="FP8" s="38"/>
      <c r="FQ8" s="38"/>
      <c r="FR8" s="38"/>
      <c r="FS8" s="38"/>
      <c r="FT8" s="38"/>
      <c r="FU8" s="38"/>
      <c r="FV8" s="38"/>
      <c r="FW8" s="38"/>
      <c r="FX8" s="38"/>
      <c r="FY8" s="38"/>
      <c r="FZ8" s="38"/>
      <c r="GA8" s="38"/>
      <c r="GB8" s="38"/>
      <c r="GC8" s="38"/>
      <c r="GD8" s="38"/>
      <c r="GE8" s="38"/>
      <c r="GF8" s="38"/>
      <c r="GG8" s="38"/>
      <c r="GH8" s="38"/>
      <c r="GI8" s="38"/>
      <c r="GJ8" s="38"/>
      <c r="GK8" s="38"/>
      <c r="GL8" s="38"/>
      <c r="GM8" s="38"/>
      <c r="GN8" s="38"/>
      <c r="GO8" s="38"/>
      <c r="GP8" s="38"/>
      <c r="GQ8" s="38"/>
      <c r="GR8" s="38"/>
      <c r="GS8" s="38"/>
      <c r="GT8" s="38"/>
      <c r="GU8" s="38"/>
      <c r="GV8" s="38"/>
      <c r="GW8" s="38"/>
      <c r="GX8" s="38"/>
      <c r="GY8" s="38"/>
      <c r="GZ8" s="38"/>
      <c r="HA8" s="38"/>
      <c r="HB8" s="38"/>
      <c r="HC8" s="38"/>
      <c r="HD8" s="38"/>
      <c r="HE8" s="38"/>
      <c r="HF8" s="38"/>
      <c r="HG8" s="38"/>
      <c r="HH8" s="38"/>
      <c r="HI8" s="38"/>
      <c r="HJ8" s="38"/>
      <c r="HK8" s="38"/>
      <c r="HL8" s="38"/>
      <c r="HM8" s="38"/>
      <c r="HN8" s="38"/>
      <c r="HO8" s="38"/>
      <c r="HP8" s="38"/>
      <c r="HQ8" s="38"/>
      <c r="HR8" s="38"/>
      <c r="HS8" s="38"/>
      <c r="HT8" s="38"/>
      <c r="HU8" s="38"/>
      <c r="HV8" s="38"/>
      <c r="HW8" s="38"/>
      <c r="HX8" s="38"/>
      <c r="HY8" s="38"/>
      <c r="HZ8" s="38"/>
      <c r="IA8" s="38"/>
      <c r="IB8" s="38"/>
      <c r="IC8" s="38"/>
      <c r="ID8" s="38"/>
      <c r="IE8" s="38"/>
      <c r="IF8" s="38"/>
      <c r="IG8" s="38"/>
      <c r="IH8" s="38"/>
      <c r="II8" s="38"/>
      <c r="IJ8" s="38"/>
      <c r="IK8" s="38"/>
      <c r="IL8" s="38"/>
      <c r="IM8" s="38"/>
      <c r="IN8" s="38"/>
      <c r="IO8" s="38"/>
      <c r="IP8" s="38"/>
      <c r="IQ8" s="38"/>
      <c r="IR8" s="38"/>
      <c r="IS8" s="38"/>
      <c r="IT8" s="38"/>
      <c r="IU8" s="38"/>
      <c r="IV8" s="38"/>
    </row>
    <row r="9" spans="1:256" s="33" customFormat="1">
      <c r="D9" s="51"/>
    </row>
    <row r="10" spans="1:256" s="39" customFormat="1" ht="15" customHeight="1">
      <c r="A10" s="95" t="s">
        <v>60</v>
      </c>
      <c r="B10" s="116"/>
      <c r="C10" s="116"/>
    </row>
    <row r="11" spans="1:256" s="39" customFormat="1" ht="15" customHeight="1">
      <c r="A11" s="95" t="s">
        <v>61</v>
      </c>
      <c r="B11" s="116"/>
      <c r="C11" s="116"/>
    </row>
    <row r="12" spans="1:256" s="39" customFormat="1" ht="15" customHeight="1">
      <c r="A12" s="95" t="s">
        <v>62</v>
      </c>
      <c r="B12" s="116"/>
      <c r="C12" s="116"/>
    </row>
    <row r="13" spans="1:256" s="39" customFormat="1" ht="14.25" customHeight="1">
      <c r="A13" s="95" t="s">
        <v>63</v>
      </c>
      <c r="B13" s="116"/>
      <c r="C13" s="116"/>
    </row>
    <row r="14" spans="1:256" s="33" customFormat="1">
      <c r="D14" s="51"/>
    </row>
    <row r="15" spans="1:256" s="32" customFormat="1" ht="18" customHeight="1">
      <c r="A15" s="34" t="s">
        <v>64</v>
      </c>
      <c r="B15" s="35"/>
      <c r="C15" s="35"/>
      <c r="D15" s="35"/>
      <c r="E15" s="35"/>
      <c r="F15" s="35"/>
      <c r="G15" s="35"/>
      <c r="H15" s="36"/>
      <c r="I15" s="36"/>
      <c r="J15" s="36"/>
      <c r="K15" s="36"/>
      <c r="L15" s="36"/>
      <c r="M15" s="36"/>
      <c r="N15" s="36"/>
      <c r="O15" s="36"/>
      <c r="P15" s="37"/>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c r="BG15" s="38"/>
      <c r="BH15" s="38"/>
      <c r="BI15" s="38"/>
      <c r="BJ15" s="38"/>
      <c r="BK15" s="38"/>
      <c r="BL15" s="38"/>
      <c r="BM15" s="38"/>
      <c r="BN15" s="38"/>
      <c r="BO15" s="38"/>
      <c r="BP15" s="38"/>
      <c r="BQ15" s="38"/>
      <c r="BR15" s="38"/>
      <c r="BS15" s="38"/>
      <c r="BT15" s="38"/>
      <c r="BU15" s="38"/>
      <c r="BV15" s="38"/>
      <c r="BW15" s="38"/>
      <c r="BX15" s="38"/>
      <c r="BY15" s="38"/>
      <c r="BZ15" s="38"/>
      <c r="CA15" s="38"/>
      <c r="CB15" s="38"/>
      <c r="CC15" s="38"/>
      <c r="CD15" s="38"/>
      <c r="CE15" s="38"/>
      <c r="CF15" s="38"/>
      <c r="CG15" s="38"/>
      <c r="CH15" s="38"/>
      <c r="CI15" s="38"/>
      <c r="CJ15" s="38"/>
      <c r="CK15" s="38"/>
      <c r="CL15" s="38"/>
      <c r="CM15" s="38"/>
      <c r="CN15" s="38"/>
      <c r="CO15" s="38"/>
      <c r="CP15" s="38"/>
      <c r="CQ15" s="38"/>
      <c r="CR15" s="38"/>
      <c r="CS15" s="38"/>
      <c r="CT15" s="38"/>
      <c r="CU15" s="38"/>
      <c r="CV15" s="38"/>
      <c r="CW15" s="38"/>
      <c r="CX15" s="38"/>
      <c r="CY15" s="38"/>
      <c r="CZ15" s="38"/>
      <c r="DA15" s="38"/>
      <c r="DB15" s="38"/>
      <c r="DC15" s="38"/>
      <c r="DD15" s="38"/>
      <c r="DE15" s="38"/>
      <c r="DF15" s="38"/>
      <c r="DG15" s="38"/>
      <c r="DH15" s="38"/>
      <c r="DI15" s="38"/>
      <c r="DJ15" s="38"/>
      <c r="DK15" s="38"/>
      <c r="DL15" s="38"/>
      <c r="DM15" s="38"/>
      <c r="DN15" s="38"/>
      <c r="DO15" s="38"/>
      <c r="DP15" s="38"/>
      <c r="DQ15" s="38"/>
      <c r="DR15" s="38"/>
      <c r="DS15" s="38"/>
      <c r="DT15" s="38"/>
      <c r="DU15" s="38"/>
      <c r="DV15" s="38"/>
      <c r="DW15" s="38"/>
      <c r="DX15" s="38"/>
      <c r="DY15" s="38"/>
      <c r="DZ15" s="38"/>
      <c r="EA15" s="38"/>
      <c r="EB15" s="38"/>
      <c r="EC15" s="38"/>
      <c r="ED15" s="38"/>
      <c r="EE15" s="38"/>
      <c r="EF15" s="38"/>
      <c r="EG15" s="38"/>
      <c r="EH15" s="38"/>
      <c r="EI15" s="38"/>
      <c r="EJ15" s="38"/>
      <c r="EK15" s="38"/>
      <c r="EL15" s="38"/>
      <c r="EM15" s="38"/>
      <c r="EN15" s="38"/>
      <c r="EO15" s="38"/>
      <c r="EP15" s="38"/>
      <c r="EQ15" s="38"/>
      <c r="ER15" s="38"/>
      <c r="ES15" s="38"/>
      <c r="ET15" s="38"/>
      <c r="EU15" s="38"/>
      <c r="EV15" s="38"/>
      <c r="EW15" s="38"/>
      <c r="EX15" s="38"/>
      <c r="EY15" s="38"/>
      <c r="EZ15" s="38"/>
      <c r="FA15" s="38"/>
      <c r="FB15" s="38"/>
      <c r="FC15" s="38"/>
      <c r="FD15" s="38"/>
      <c r="FE15" s="38"/>
      <c r="FF15" s="38"/>
      <c r="FG15" s="38"/>
      <c r="FH15" s="38"/>
      <c r="FI15" s="38"/>
      <c r="FJ15" s="38"/>
      <c r="FK15" s="38"/>
      <c r="FL15" s="38"/>
      <c r="FM15" s="38"/>
      <c r="FN15" s="38"/>
      <c r="FO15" s="38"/>
      <c r="FP15" s="38"/>
      <c r="FQ15" s="38"/>
      <c r="FR15" s="38"/>
      <c r="FS15" s="38"/>
      <c r="FT15" s="38"/>
      <c r="FU15" s="38"/>
      <c r="FV15" s="38"/>
      <c r="FW15" s="38"/>
      <c r="FX15" s="38"/>
      <c r="FY15" s="38"/>
      <c r="FZ15" s="38"/>
      <c r="GA15" s="38"/>
      <c r="GB15" s="38"/>
      <c r="GC15" s="38"/>
      <c r="GD15" s="38"/>
      <c r="GE15" s="38"/>
      <c r="GF15" s="38"/>
      <c r="GG15" s="38"/>
      <c r="GH15" s="38"/>
      <c r="GI15" s="38"/>
      <c r="GJ15" s="38"/>
      <c r="GK15" s="38"/>
      <c r="GL15" s="38"/>
      <c r="GM15" s="38"/>
      <c r="GN15" s="38"/>
      <c r="GO15" s="38"/>
      <c r="GP15" s="38"/>
      <c r="GQ15" s="38"/>
      <c r="GR15" s="38"/>
      <c r="GS15" s="38"/>
      <c r="GT15" s="38"/>
      <c r="GU15" s="38"/>
      <c r="GV15" s="38"/>
      <c r="GW15" s="38"/>
      <c r="GX15" s="38"/>
      <c r="GY15" s="38"/>
      <c r="GZ15" s="38"/>
      <c r="HA15" s="38"/>
      <c r="HB15" s="38"/>
      <c r="HC15" s="38"/>
      <c r="HD15" s="38"/>
      <c r="HE15" s="38"/>
      <c r="HF15" s="38"/>
      <c r="HG15" s="38"/>
      <c r="HH15" s="38"/>
      <c r="HI15" s="38"/>
      <c r="HJ15" s="38"/>
      <c r="HK15" s="38"/>
      <c r="HL15" s="38"/>
      <c r="HM15" s="38"/>
      <c r="HN15" s="38"/>
      <c r="HO15" s="38"/>
      <c r="HP15" s="38"/>
      <c r="HQ15" s="38"/>
      <c r="HR15" s="38"/>
      <c r="HS15" s="38"/>
      <c r="HT15" s="38"/>
      <c r="HU15" s="38"/>
      <c r="HV15" s="38"/>
      <c r="HW15" s="38"/>
      <c r="HX15" s="38"/>
      <c r="HY15" s="38"/>
      <c r="HZ15" s="38"/>
      <c r="IA15" s="38"/>
      <c r="IB15" s="38"/>
      <c r="IC15" s="38"/>
      <c r="ID15" s="38"/>
      <c r="IE15" s="38"/>
      <c r="IF15" s="38"/>
      <c r="IG15" s="38"/>
      <c r="IH15" s="38"/>
      <c r="II15" s="38"/>
      <c r="IJ15" s="38"/>
      <c r="IK15" s="38"/>
      <c r="IL15" s="38"/>
      <c r="IM15" s="38"/>
      <c r="IN15" s="38"/>
      <c r="IO15" s="38"/>
      <c r="IP15" s="38"/>
      <c r="IQ15" s="38"/>
      <c r="IR15" s="38"/>
      <c r="IS15" s="38"/>
      <c r="IT15" s="38"/>
      <c r="IU15" s="38"/>
      <c r="IV15" s="38"/>
    </row>
    <row r="16" spans="1:256" s="33" customFormat="1">
      <c r="D16" s="51"/>
    </row>
    <row r="17" spans="1:7" s="21" customFormat="1" ht="15" customHeight="1">
      <c r="A17" s="111" t="s">
        <v>0</v>
      </c>
      <c r="B17" s="114" t="s">
        <v>1</v>
      </c>
      <c r="C17" s="117" t="s">
        <v>123</v>
      </c>
      <c r="D17" s="117" t="s">
        <v>124</v>
      </c>
      <c r="E17" s="117" t="s">
        <v>136</v>
      </c>
      <c r="F17" s="117" t="s">
        <v>137</v>
      </c>
      <c r="G17" s="120" t="s">
        <v>54</v>
      </c>
    </row>
    <row r="18" spans="1:7" s="18" customFormat="1" ht="15" customHeight="1">
      <c r="A18" s="112"/>
      <c r="B18" s="115"/>
      <c r="C18" s="118"/>
      <c r="D18" s="118"/>
      <c r="E18" s="118"/>
      <c r="F18" s="118"/>
      <c r="G18" s="121"/>
    </row>
    <row r="19" spans="1:7" s="18" customFormat="1" ht="15" customHeight="1">
      <c r="A19" s="113"/>
      <c r="B19" s="115"/>
      <c r="C19" s="119"/>
      <c r="D19" s="119"/>
      <c r="E19" s="118"/>
      <c r="F19" s="119"/>
      <c r="G19" s="122"/>
    </row>
    <row r="20" spans="1:7">
      <c r="A20" s="72" t="s">
        <v>2</v>
      </c>
      <c r="B20" s="73" t="s">
        <v>21</v>
      </c>
      <c r="C20" s="74" t="s">
        <v>125</v>
      </c>
      <c r="D20" s="103" t="s">
        <v>126</v>
      </c>
      <c r="E20" s="106" t="s">
        <v>138</v>
      </c>
      <c r="F20" s="105" t="s">
        <v>25</v>
      </c>
      <c r="G20" s="69" t="str">
        <f>SNR!E3</f>
        <v>??</v>
      </c>
    </row>
    <row r="21" spans="1:7">
      <c r="A21" s="75"/>
      <c r="B21" s="76" t="s">
        <v>33</v>
      </c>
      <c r="C21" s="77" t="s">
        <v>125</v>
      </c>
      <c r="D21" s="79" t="s">
        <v>126</v>
      </c>
      <c r="E21" s="96" t="s">
        <v>138</v>
      </c>
      <c r="F21" s="77" t="s">
        <v>25</v>
      </c>
      <c r="G21" s="69" t="str">
        <f>Beelduniformiteit!E3</f>
        <v>??</v>
      </c>
    </row>
    <row r="22" spans="1:7">
      <c r="A22" s="75"/>
      <c r="B22" s="80" t="s">
        <v>32</v>
      </c>
      <c r="C22" s="78" t="s">
        <v>125</v>
      </c>
      <c r="D22" s="104" t="s">
        <v>126</v>
      </c>
      <c r="E22" s="96" t="s">
        <v>25</v>
      </c>
      <c r="F22" s="77" t="s">
        <v>25</v>
      </c>
      <c r="G22" s="69" t="str">
        <f>Ghosting!E3</f>
        <v>??</v>
      </c>
    </row>
    <row r="23" spans="1:7">
      <c r="A23" s="75"/>
      <c r="B23" s="81" t="s">
        <v>31</v>
      </c>
      <c r="C23" s="78" t="s">
        <v>125</v>
      </c>
      <c r="D23" s="104" t="s">
        <v>126</v>
      </c>
      <c r="E23" s="96" t="s">
        <v>25</v>
      </c>
      <c r="F23" s="77" t="s">
        <v>25</v>
      </c>
      <c r="G23" s="69" t="str">
        <f>Beeldartefacten!E3</f>
        <v>??</v>
      </c>
    </row>
    <row r="24" spans="1:7">
      <c r="A24" s="75" t="s">
        <v>22</v>
      </c>
      <c r="B24" s="82" t="s">
        <v>30</v>
      </c>
      <c r="C24" s="78" t="s">
        <v>125</v>
      </c>
      <c r="D24" s="104" t="s">
        <v>127</v>
      </c>
      <c r="E24" s="96" t="s">
        <v>25</v>
      </c>
      <c r="F24" s="77" t="s">
        <v>25</v>
      </c>
      <c r="G24" s="69" t="str">
        <f>Fantoomdiameter!E3</f>
        <v>??</v>
      </c>
    </row>
    <row r="25" spans="1:7">
      <c r="A25" s="75" t="s">
        <v>24</v>
      </c>
      <c r="B25" s="82" t="s">
        <v>29</v>
      </c>
      <c r="C25" s="78" t="s">
        <v>125</v>
      </c>
      <c r="D25" s="104" t="s">
        <v>127</v>
      </c>
      <c r="E25" s="96" t="s">
        <v>138</v>
      </c>
      <c r="F25" s="77" t="s">
        <v>25</v>
      </c>
      <c r="G25" s="69" t="str">
        <f>Resonantiefrequentie!E3</f>
        <v>??</v>
      </c>
    </row>
    <row r="26" spans="1:7">
      <c r="A26" s="75"/>
      <c r="B26" s="82" t="s">
        <v>23</v>
      </c>
      <c r="C26" s="78" t="s">
        <v>125</v>
      </c>
      <c r="D26" s="104" t="s">
        <v>127</v>
      </c>
      <c r="E26" s="96" t="s">
        <v>138</v>
      </c>
      <c r="F26" s="77" t="s">
        <v>25</v>
      </c>
      <c r="G26" s="69" t="str">
        <f>'RF zender amplitude'!E3</f>
        <v>??</v>
      </c>
    </row>
    <row r="27" spans="1:7">
      <c r="A27" s="75"/>
      <c r="B27" s="82" t="s">
        <v>28</v>
      </c>
      <c r="C27" s="78" t="s">
        <v>125</v>
      </c>
      <c r="D27" s="104" t="s">
        <v>126</v>
      </c>
      <c r="E27" s="96" t="s">
        <v>25</v>
      </c>
      <c r="F27" s="77" t="s">
        <v>25</v>
      </c>
      <c r="G27" s="69" t="str">
        <f>Shim!E3</f>
        <v>??</v>
      </c>
    </row>
    <row r="28" spans="1:7">
      <c r="A28" s="83" t="s">
        <v>26</v>
      </c>
      <c r="B28" s="84" t="s">
        <v>27</v>
      </c>
      <c r="C28" s="85" t="s">
        <v>125</v>
      </c>
      <c r="D28" s="97" t="s">
        <v>127</v>
      </c>
      <c r="E28" s="108" t="s">
        <v>65</v>
      </c>
      <c r="F28" s="109"/>
      <c r="G28" s="110"/>
    </row>
    <row r="30" spans="1:7" ht="12.75" customHeight="1">
      <c r="A30" s="10" t="s">
        <v>43</v>
      </c>
    </row>
    <row r="31" spans="1:7" ht="12.75" customHeight="1">
      <c r="A31" s="12" t="s">
        <v>122</v>
      </c>
      <c r="B31" s="13"/>
      <c r="C31" s="13"/>
      <c r="D31" s="13"/>
    </row>
    <row r="32" spans="1:7" ht="12.75" customHeight="1">
      <c r="A32" s="20"/>
      <c r="B32" s="22"/>
      <c r="C32" s="14"/>
      <c r="D32" s="14"/>
    </row>
    <row r="33" spans="1:7" s="18" customFormat="1" ht="12.75" customHeight="1">
      <c r="A33" s="23" t="s">
        <v>44</v>
      </c>
      <c r="B33" s="15"/>
      <c r="C33" s="24"/>
      <c r="D33" s="24"/>
      <c r="E33" s="17"/>
    </row>
    <row r="34" spans="1:7" s="18" customFormat="1" ht="12.75" customHeight="1">
      <c r="A34" s="12" t="s">
        <v>6</v>
      </c>
      <c r="B34" s="15"/>
      <c r="C34" s="16"/>
      <c r="D34" s="16"/>
      <c r="E34" s="17"/>
    </row>
    <row r="35" spans="1:7" s="18" customFormat="1" ht="12.75" customHeight="1">
      <c r="A35" s="12" t="s">
        <v>120</v>
      </c>
      <c r="B35" s="15"/>
      <c r="C35" s="16"/>
      <c r="D35" s="16"/>
      <c r="E35" s="17"/>
    </row>
    <row r="36" spans="1:7" s="18" customFormat="1" ht="12.75" customHeight="1">
      <c r="A36" s="12" t="s">
        <v>121</v>
      </c>
      <c r="B36" s="15"/>
      <c r="C36" s="19"/>
      <c r="D36" s="19"/>
      <c r="E36" s="17"/>
    </row>
    <row r="37" spans="1:7" s="18" customFormat="1" ht="12.75" customHeight="1">
      <c r="A37" s="12"/>
      <c r="B37" s="25"/>
      <c r="C37" s="16"/>
      <c r="D37" s="16"/>
      <c r="E37" s="17"/>
    </row>
    <row r="38" spans="1:7" s="3" customFormat="1" ht="12.75" customHeight="1">
      <c r="A38" s="12"/>
      <c r="B38" s="26"/>
      <c r="C38" s="27"/>
      <c r="D38" s="27"/>
      <c r="E38" s="17"/>
      <c r="F38" s="28"/>
      <c r="G38" s="29"/>
    </row>
    <row r="39" spans="1:7" s="3" customFormat="1" ht="12.75" customHeight="1">
      <c r="A39" s="12"/>
      <c r="B39" s="25"/>
      <c r="C39" s="27"/>
      <c r="D39" s="27"/>
      <c r="E39" s="17"/>
    </row>
    <row r="40" spans="1:7" s="3" customFormat="1" ht="12.75" customHeight="1">
      <c r="A40" s="12"/>
      <c r="B40" s="25"/>
      <c r="C40" s="27"/>
      <c r="D40" s="27"/>
      <c r="E40" s="17"/>
    </row>
    <row r="41" spans="1:7" s="8" customFormat="1" ht="12.75" customHeight="1">
      <c r="A41" s="12"/>
      <c r="B41" s="25"/>
      <c r="C41" s="27"/>
      <c r="D41" s="27"/>
      <c r="E41" s="17"/>
    </row>
    <row r="42" spans="1:7" s="3" customFormat="1" ht="12.75" customHeight="1">
      <c r="A42" s="12"/>
      <c r="B42" s="25"/>
      <c r="C42" s="27"/>
      <c r="D42" s="27"/>
      <c r="E42" s="17"/>
    </row>
    <row r="43" spans="1:7" s="3" customFormat="1" ht="12.75" customHeight="1">
      <c r="A43" s="12"/>
      <c r="B43" s="25"/>
      <c r="C43" s="27"/>
      <c r="D43" s="27"/>
      <c r="E43" s="17"/>
    </row>
    <row r="44" spans="1:7" s="18" customFormat="1" ht="12.75" customHeight="1">
      <c r="A44" s="12"/>
      <c r="B44" s="25"/>
      <c r="C44" s="27"/>
      <c r="D44" s="27"/>
      <c r="E44" s="17"/>
    </row>
    <row r="45" spans="1:7" s="18" customFormat="1" ht="12.75" customHeight="1">
      <c r="A45" s="12"/>
      <c r="B45" s="25"/>
      <c r="C45" s="27"/>
      <c r="D45" s="27"/>
      <c r="E45" s="17"/>
    </row>
    <row r="46" spans="1:7">
      <c r="A46" s="12"/>
    </row>
    <row r="47" spans="1:7">
      <c r="A47" s="12"/>
    </row>
  </sheetData>
  <mergeCells count="14">
    <mergeCell ref="E28:G28"/>
    <mergeCell ref="A17:A19"/>
    <mergeCell ref="B17:B19"/>
    <mergeCell ref="B5:C5"/>
    <mergeCell ref="B6:C6"/>
    <mergeCell ref="B10:C10"/>
    <mergeCell ref="B11:C11"/>
    <mergeCell ref="B12:C12"/>
    <mergeCell ref="B13:C13"/>
    <mergeCell ref="C17:C19"/>
    <mergeCell ref="E17:E19"/>
    <mergeCell ref="F17:F19"/>
    <mergeCell ref="G17:G19"/>
    <mergeCell ref="D17:D19"/>
  </mergeCells>
  <conditionalFormatting sqref="G20">
    <cfRule type="cellIs" dxfId="155" priority="5" stopIfTrue="1" operator="equal">
      <formula>"Voldoet"</formula>
    </cfRule>
    <cfRule type="cellIs" dxfId="154" priority="6" stopIfTrue="1" operator="equal">
      <formula>"Afwijkend"</formula>
    </cfRule>
  </conditionalFormatting>
  <conditionalFormatting sqref="G20">
    <cfRule type="cellIs" dxfId="153" priority="4" stopIfTrue="1" operator="equal">
      <formula>"Kritisch"</formula>
    </cfRule>
  </conditionalFormatting>
  <conditionalFormatting sqref="G21:G27">
    <cfRule type="cellIs" dxfId="152" priority="2" stopIfTrue="1" operator="equal">
      <formula>"Voldoet"</formula>
    </cfRule>
    <cfRule type="cellIs" dxfId="151" priority="3" stopIfTrue="1" operator="equal">
      <formula>"Afwijkend"</formula>
    </cfRule>
  </conditionalFormatting>
  <conditionalFormatting sqref="G21:G27">
    <cfRule type="cellIs" dxfId="150" priority="1" stopIfTrue="1" operator="equal">
      <formula>"Kritisch"</formula>
    </cfRule>
  </conditionalFormatting>
  <pageMargins left="0.75" right="0.75" top="1" bottom="1" header="0.5" footer="0.5"/>
  <pageSetup paperSize="9" orientation="portrait" horizontalDpi="4294967292" vertic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workbookViewId="0">
      <selection activeCell="B3" sqref="B3"/>
    </sheetView>
  </sheetViews>
  <sheetFormatPr defaultRowHeight="12.75"/>
  <cols>
    <col min="1" max="2" width="15.140625" style="51" customWidth="1"/>
    <col min="3" max="3" width="16.710937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21</v>
      </c>
      <c r="B1" s="30"/>
      <c r="C1" s="30"/>
      <c r="D1" s="30"/>
      <c r="E1" s="30"/>
      <c r="F1" s="30"/>
      <c r="G1" s="30"/>
      <c r="H1" s="43"/>
      <c r="I1" s="43"/>
      <c r="J1" s="43"/>
      <c r="K1" s="43"/>
    </row>
    <row r="2" spans="1:13" s="42" customFormat="1"/>
    <row r="3" spans="1:13" s="42" customFormat="1">
      <c r="A3" s="55" t="s">
        <v>50</v>
      </c>
      <c r="B3" s="47"/>
      <c r="D3" s="41" t="s">
        <v>55</v>
      </c>
      <c r="E3" s="69" t="str">
        <f>IF(OR(E14="Kritisch",E25="Kritisch",E36="Kritisch"),"Kritisch",IF(OR(E14="Afwijkend",E25="Afwijkend",E36="Afwijkend"),"Afwijkend",IF(OR(E14="Voldoet",E25="Voldoet",E36="Voldoet"),"Voldoet","??")))</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74</v>
      </c>
      <c r="B13" s="46"/>
      <c r="C13" s="46"/>
      <c r="D13" s="46"/>
      <c r="E13" s="40"/>
      <c r="F13" s="46"/>
      <c r="G13" s="46"/>
      <c r="H13" s="44"/>
      <c r="I13" s="44"/>
      <c r="J13" s="44"/>
      <c r="K13" s="44"/>
    </row>
    <row r="14" spans="1:13">
      <c r="D14" s="53" t="s">
        <v>73</v>
      </c>
      <c r="E14" s="69" t="str">
        <f>IF(COUNTIF(E20:E22,"Kritisch")&gt;0,"Kritisch",IF(COUNTIF(E20:E22,"Afwijkend")&gt;0,"Afwijkend",IF(COUNTIF(E20:E22,"Voldoet")&gt;0,"Voldoet","??")))</f>
        <v>??</v>
      </c>
    </row>
    <row r="15" spans="1:13">
      <c r="A15" s="42"/>
    </row>
    <row r="16" spans="1:13" ht="51.75" customHeight="1">
      <c r="A16" s="57" t="s">
        <v>75</v>
      </c>
      <c r="B16" s="57" t="s">
        <v>76</v>
      </c>
      <c r="C16" s="58" t="s">
        <v>77</v>
      </c>
      <c r="D16" s="56" t="s">
        <v>78</v>
      </c>
      <c r="E16" s="56" t="s">
        <v>54</v>
      </c>
    </row>
    <row r="17" spans="1:11">
      <c r="A17" s="123" t="s">
        <v>82</v>
      </c>
      <c r="B17" s="124"/>
      <c r="C17" s="125"/>
      <c r="D17" s="70"/>
      <c r="E17" s="48"/>
    </row>
    <row r="18" spans="1:11">
      <c r="A18" s="123" t="s">
        <v>79</v>
      </c>
      <c r="B18" s="124"/>
      <c r="C18" s="125"/>
      <c r="D18" s="48">
        <f>0.1*$D$17</f>
        <v>0</v>
      </c>
      <c r="E18" s="48"/>
    </row>
    <row r="19" spans="1:11">
      <c r="A19" s="123" t="s">
        <v>80</v>
      </c>
      <c r="B19" s="124"/>
      <c r="C19" s="125"/>
      <c r="D19" s="48">
        <f>0.2*$D$17</f>
        <v>0</v>
      </c>
      <c r="E19" s="48"/>
    </row>
    <row r="20" spans="1:11">
      <c r="A20" s="87"/>
      <c r="B20" s="70"/>
      <c r="C20" s="70"/>
      <c r="D20" s="86" t="e">
        <f>(A20+B20)/(SQRT(2)*C20)</f>
        <v>#DIV/0!</v>
      </c>
      <c r="E20" s="69" t="str">
        <f>IF(B20=0,"",IF(ABS(D20-$D$17)&gt;$D$19,"Kritisch",IF(ABS(D20-$D$17)&gt;$D$18,"Afwijkend","Voldoet")))</f>
        <v/>
      </c>
    </row>
    <row r="21" spans="1:11">
      <c r="A21" s="87"/>
      <c r="B21" s="70"/>
      <c r="C21" s="70"/>
      <c r="D21" s="86" t="e">
        <f>(A21+B21)/(SQRT(2)*C21)</f>
        <v>#DIV/0!</v>
      </c>
      <c r="E21" s="69" t="str">
        <f>IF(B21=0,"",IF(ABS(D21-$D$17)&gt;$D$19,"Kritisch",IF(ABS(D21-$D$17)&gt;$D$18,"Afwijkend","Voldoet")))</f>
        <v/>
      </c>
    </row>
    <row r="22" spans="1:11">
      <c r="A22" s="70"/>
      <c r="B22" s="70"/>
      <c r="C22" s="70"/>
      <c r="D22" s="86" t="e">
        <f>(A22+B22)/(SQRT(2)*C22)</f>
        <v>#DIV/0!</v>
      </c>
      <c r="E22" s="69" t="str">
        <f>IF(B22=0,"",IF(ABS(D22-$D$17)&gt;$D$19,"Kritisch",IF(ABS(D22-$D$17)&gt;$D$18,"Afwijkend","Voldoet")))</f>
        <v/>
      </c>
    </row>
    <row r="24" spans="1:11" s="42" customFormat="1" ht="15">
      <c r="A24" s="40" t="s">
        <v>81</v>
      </c>
      <c r="B24" s="46"/>
      <c r="C24" s="46"/>
      <c r="D24" s="46"/>
      <c r="E24" s="40"/>
      <c r="F24" s="46"/>
      <c r="G24" s="46"/>
      <c r="H24" s="44"/>
      <c r="I24" s="44"/>
      <c r="J24" s="44"/>
      <c r="K24" s="44"/>
    </row>
    <row r="25" spans="1:11">
      <c r="D25" s="53" t="s">
        <v>73</v>
      </c>
      <c r="E25" s="69" t="str">
        <f>IF(COUNTIF(E31:E33,"Kritisch")&gt;0,"Kritisch",IF(COUNTIF(E31:E33,"Afwijkend")&gt;0,"Afwijkend",IF(COUNTIF(E31:E33,"Voldoet")&gt;0,"Voldoet","??")))</f>
        <v>??</v>
      </c>
    </row>
    <row r="26" spans="1:11">
      <c r="A26" s="42"/>
    </row>
    <row r="27" spans="1:11" s="53" customFormat="1" ht="64.5" customHeight="1">
      <c r="A27" s="57" t="s">
        <v>83</v>
      </c>
      <c r="B27" s="58" t="s">
        <v>84</v>
      </c>
      <c r="C27" s="58" t="s">
        <v>85</v>
      </c>
      <c r="D27" s="56" t="s">
        <v>21</v>
      </c>
      <c r="E27" s="56" t="s">
        <v>54</v>
      </c>
      <c r="F27" s="126" t="s">
        <v>88</v>
      </c>
      <c r="G27" s="126"/>
    </row>
    <row r="28" spans="1:11">
      <c r="A28" s="123" t="s">
        <v>82</v>
      </c>
      <c r="B28" s="124"/>
      <c r="C28" s="125"/>
      <c r="D28" s="70"/>
      <c r="E28" s="48"/>
      <c r="F28" s="59">
        <v>1.91</v>
      </c>
      <c r="G28" s="48"/>
    </row>
    <row r="29" spans="1:11">
      <c r="A29" s="123" t="s">
        <v>79</v>
      </c>
      <c r="B29" s="124"/>
      <c r="C29" s="125"/>
      <c r="D29" s="48">
        <f>0.1*$D$28</f>
        <v>0</v>
      </c>
      <c r="E29" s="48"/>
      <c r="F29" s="54">
        <f>0.1*$F$28</f>
        <v>0.191</v>
      </c>
      <c r="G29" s="48"/>
    </row>
    <row r="30" spans="1:11">
      <c r="A30" s="123" t="s">
        <v>80</v>
      </c>
      <c r="B30" s="124"/>
      <c r="C30" s="125"/>
      <c r="D30" s="48">
        <f>0.2*$D$28</f>
        <v>0</v>
      </c>
      <c r="E30" s="48"/>
      <c r="F30" s="48">
        <f>0.2*$F$28</f>
        <v>0.38200000000000001</v>
      </c>
      <c r="G30" s="48"/>
    </row>
    <row r="31" spans="1:11">
      <c r="A31" s="87"/>
      <c r="B31" s="70"/>
      <c r="C31" s="70"/>
      <c r="D31" s="86" t="e">
        <f>0.655*A31/C31</f>
        <v>#DIV/0!</v>
      </c>
      <c r="E31" s="69" t="str">
        <f>IF(B31=0,"",IF(ABS(D31-$D$28)&gt;$D$30,"Kritisch",IF(ABS(D31-$D$28)&gt;$D$29,"Afwijkend","Voldoet")))</f>
        <v/>
      </c>
      <c r="F31" s="86" t="e">
        <f>B31/C31</f>
        <v>#DIV/0!</v>
      </c>
      <c r="G31" s="69" t="str">
        <f>IF(B31=0,"",IF(ABS(F31-$F$28)&gt;$F$30,"Kritisch",IF(ABS(F31-$F$28)&gt;$F$29,"Afwijkend","Voldoet")))</f>
        <v/>
      </c>
    </row>
    <row r="32" spans="1:11">
      <c r="A32" s="87"/>
      <c r="B32" s="70"/>
      <c r="C32" s="70"/>
      <c r="D32" s="86" t="e">
        <f>0.655*A32/C32</f>
        <v>#DIV/0!</v>
      </c>
      <c r="E32" s="69" t="str">
        <f>IF(B32=0,"",IF(ABS(D32-$D$28)&gt;$D$30,"Kritisch",IF(ABS(D32-$D$28)&gt;$D$29,"Afwijkend","Voldoet")))</f>
        <v/>
      </c>
      <c r="F32" s="86" t="e">
        <f>B32/C32</f>
        <v>#DIV/0!</v>
      </c>
      <c r="G32" s="69" t="str">
        <f>IF(B32=0,"",IF(ABS(F32-$F$28)&gt;$F$30,"Kritisch",IF(ABS(F32-$F$28)&gt;$F$29,"Afwijkend","Voldoet")))</f>
        <v/>
      </c>
    </row>
    <row r="33" spans="1:11">
      <c r="A33" s="70"/>
      <c r="B33" s="70"/>
      <c r="C33" s="70"/>
      <c r="D33" s="86" t="e">
        <f>0.655*A33/C33</f>
        <v>#DIV/0!</v>
      </c>
      <c r="E33" s="69" t="str">
        <f>IF(B33=0,"",IF(ABS(D33-$D$28)&gt;$D$30,"Kritisch",IF(ABS(D33-$D$28)&gt;$D$29,"Afwijkend","Voldoet")))</f>
        <v/>
      </c>
      <c r="F33" s="86" t="e">
        <f>B33/C33</f>
        <v>#DIV/0!</v>
      </c>
      <c r="G33" s="69" t="str">
        <f>IF(B33=0,"",IF(ABS(F33-$F$28)&gt;$F$30,"Kritisch",IF(ABS(F33-$F$28)&gt;$F$29,"Afwijkend","Voldoet")))</f>
        <v/>
      </c>
    </row>
    <row r="35" spans="1:11" s="42" customFormat="1" ht="15">
      <c r="A35" s="40" t="s">
        <v>86</v>
      </c>
      <c r="B35" s="46"/>
      <c r="C35" s="46"/>
      <c r="D35" s="46"/>
      <c r="E35" s="40"/>
      <c r="F35" s="46"/>
      <c r="G35" s="46"/>
      <c r="H35" s="44"/>
      <c r="I35" s="44"/>
      <c r="J35" s="44"/>
      <c r="K35" s="44"/>
    </row>
    <row r="36" spans="1:11">
      <c r="D36" s="53" t="s">
        <v>73</v>
      </c>
      <c r="E36" s="69" t="str">
        <f>IF(COUNTIF(E42:E44,"Kritisch")&gt;0,"Kritisch",IF(COUNTIF(E42:E44,"Afwijkend")&gt;0,"Afwijkend",IF(COUNTIF(E42:E44,"Voldoet")&gt;0,"Voldoet","??")))</f>
        <v>??</v>
      </c>
    </row>
    <row r="37" spans="1:11">
      <c r="A37" s="42"/>
    </row>
    <row r="38" spans="1:11" s="53" customFormat="1" ht="64.5" customHeight="1">
      <c r="B38" s="57" t="s">
        <v>83</v>
      </c>
      <c r="C38" s="58" t="s">
        <v>87</v>
      </c>
      <c r="D38" s="56" t="s">
        <v>21</v>
      </c>
      <c r="E38" s="56" t="s">
        <v>54</v>
      </c>
      <c r="F38" s="51"/>
      <c r="G38" s="51"/>
    </row>
    <row r="39" spans="1:11">
      <c r="B39" s="123" t="s">
        <v>82</v>
      </c>
      <c r="C39" s="125"/>
      <c r="D39" s="70"/>
      <c r="E39" s="48"/>
    </row>
    <row r="40" spans="1:11">
      <c r="B40" s="123" t="s">
        <v>79</v>
      </c>
      <c r="C40" s="125"/>
      <c r="D40" s="48">
        <f>0.1*$D$39</f>
        <v>0</v>
      </c>
      <c r="E40" s="48"/>
    </row>
    <row r="41" spans="1:11">
      <c r="B41" s="123" t="s">
        <v>80</v>
      </c>
      <c r="C41" s="125"/>
      <c r="D41" s="48">
        <f>0.2*$D$39</f>
        <v>0</v>
      </c>
      <c r="E41" s="48"/>
    </row>
    <row r="42" spans="1:11">
      <c r="B42" s="87"/>
      <c r="C42" s="70"/>
      <c r="D42" s="86" t="e">
        <f>B42/C42</f>
        <v>#DIV/0!</v>
      </c>
      <c r="E42" s="69" t="str">
        <f>IF(B42=0,"",IF(ABS(D42-$D$39)&gt;$D$41,"Kritisch",IF(ABS(D42-$D$39)&gt;$D$40,"Afwijkend","Voldoet")))</f>
        <v/>
      </c>
    </row>
    <row r="43" spans="1:11">
      <c r="B43" s="87"/>
      <c r="C43" s="70"/>
      <c r="D43" s="86" t="e">
        <f>B43/C43</f>
        <v>#DIV/0!</v>
      </c>
      <c r="E43" s="69" t="str">
        <f>IF(B43=0,"",IF(ABS(D43-$D$39)&gt;$D$41,"Kritisch",IF(ABS(D43-$D$39)&gt;$D$40,"Afwijkend","Voldoet")))</f>
        <v/>
      </c>
    </row>
    <row r="44" spans="1:11">
      <c r="B44" s="70"/>
      <c r="C44" s="70"/>
      <c r="D44" s="86" t="e">
        <f>B44/C44</f>
        <v>#DIV/0!</v>
      </c>
      <c r="E44" s="69" t="str">
        <f>IF(B44=0,"",IF(ABS(D44-$D$39)&gt;$D$41,"Kritisch",IF(ABS(D44-$D$39)&gt;$D$40,"Afwijkend","Voldoet")))</f>
        <v/>
      </c>
    </row>
  </sheetData>
  <mergeCells count="10">
    <mergeCell ref="F27:G27"/>
    <mergeCell ref="A18:C18"/>
    <mergeCell ref="A19:C19"/>
    <mergeCell ref="A29:C29"/>
    <mergeCell ref="A30:C30"/>
    <mergeCell ref="A17:C17"/>
    <mergeCell ref="A28:C28"/>
    <mergeCell ref="B39:C39"/>
    <mergeCell ref="B40:C40"/>
    <mergeCell ref="B41:C41"/>
  </mergeCells>
  <conditionalFormatting sqref="E44">
    <cfRule type="cellIs" dxfId="149" priority="29" stopIfTrue="1" operator="equal">
      <formula>"Voldoet"</formula>
    </cfRule>
    <cfRule type="cellIs" dxfId="148" priority="30" stopIfTrue="1" operator="equal">
      <formula>"Afwijkend"</formula>
    </cfRule>
  </conditionalFormatting>
  <conditionalFormatting sqref="E44">
    <cfRule type="cellIs" dxfId="147" priority="28" stopIfTrue="1" operator="equal">
      <formula>"Kritisch"</formula>
    </cfRule>
  </conditionalFormatting>
  <conditionalFormatting sqref="E43">
    <cfRule type="cellIs" dxfId="146" priority="26" stopIfTrue="1" operator="equal">
      <formula>"Voldoet"</formula>
    </cfRule>
    <cfRule type="cellIs" dxfId="145" priority="27" stopIfTrue="1" operator="equal">
      <formula>"Afwijkend"</formula>
    </cfRule>
  </conditionalFormatting>
  <conditionalFormatting sqref="E43">
    <cfRule type="cellIs" dxfId="144" priority="25" stopIfTrue="1" operator="equal">
      <formula>"Kritisch"</formula>
    </cfRule>
  </conditionalFormatting>
  <conditionalFormatting sqref="E42">
    <cfRule type="cellIs" dxfId="143" priority="23" stopIfTrue="1" operator="equal">
      <formula>"Voldoet"</formula>
    </cfRule>
    <cfRule type="cellIs" dxfId="142" priority="24" stopIfTrue="1" operator="equal">
      <formula>"Afwijkend"</formula>
    </cfRule>
  </conditionalFormatting>
  <conditionalFormatting sqref="E42">
    <cfRule type="cellIs" dxfId="141" priority="22" stopIfTrue="1" operator="equal">
      <formula>"Kritisch"</formula>
    </cfRule>
  </conditionalFormatting>
  <conditionalFormatting sqref="E36">
    <cfRule type="cellIs" dxfId="140" priority="20" stopIfTrue="1" operator="equal">
      <formula>"Voldoet"</formula>
    </cfRule>
    <cfRule type="cellIs" dxfId="139" priority="21" stopIfTrue="1" operator="equal">
      <formula>"Afwijkend"</formula>
    </cfRule>
  </conditionalFormatting>
  <conditionalFormatting sqref="E36">
    <cfRule type="cellIs" dxfId="138" priority="19" stopIfTrue="1" operator="equal">
      <formula>"Kritisch"</formula>
    </cfRule>
  </conditionalFormatting>
  <conditionalFormatting sqref="G31:G33">
    <cfRule type="cellIs" dxfId="137" priority="17" stopIfTrue="1" operator="equal">
      <formula>"Voldoet"</formula>
    </cfRule>
    <cfRule type="cellIs" dxfId="136" priority="18" stopIfTrue="1" operator="equal">
      <formula>"Afwijkend"</formula>
    </cfRule>
  </conditionalFormatting>
  <conditionalFormatting sqref="G31:G33">
    <cfRule type="cellIs" dxfId="135" priority="16" stopIfTrue="1" operator="equal">
      <formula>"Kritisch"</formula>
    </cfRule>
  </conditionalFormatting>
  <conditionalFormatting sqref="E31:E33">
    <cfRule type="cellIs" dxfId="134" priority="14" stopIfTrue="1" operator="equal">
      <formula>"Voldoet"</formula>
    </cfRule>
    <cfRule type="cellIs" dxfId="133" priority="15" stopIfTrue="1" operator="equal">
      <formula>"Afwijkend"</formula>
    </cfRule>
  </conditionalFormatting>
  <conditionalFormatting sqref="E31:E33">
    <cfRule type="cellIs" dxfId="132" priority="13" stopIfTrue="1" operator="equal">
      <formula>"Kritisch"</formula>
    </cfRule>
  </conditionalFormatting>
  <conditionalFormatting sqref="E25">
    <cfRule type="cellIs" dxfId="131" priority="11" stopIfTrue="1" operator="equal">
      <formula>"Voldoet"</formula>
    </cfRule>
    <cfRule type="cellIs" dxfId="130" priority="12" stopIfTrue="1" operator="equal">
      <formula>"Afwijkend"</formula>
    </cfRule>
  </conditionalFormatting>
  <conditionalFormatting sqref="E25">
    <cfRule type="cellIs" dxfId="129" priority="10" stopIfTrue="1" operator="equal">
      <formula>"Kritisch"</formula>
    </cfRule>
  </conditionalFormatting>
  <conditionalFormatting sqref="E20:E22">
    <cfRule type="cellIs" dxfId="128" priority="8" stopIfTrue="1" operator="equal">
      <formula>"Voldoet"</formula>
    </cfRule>
    <cfRule type="cellIs" dxfId="127" priority="9" stopIfTrue="1" operator="equal">
      <formula>"Afwijkend"</formula>
    </cfRule>
  </conditionalFormatting>
  <conditionalFormatting sqref="E20:E22">
    <cfRule type="cellIs" dxfId="126" priority="7" stopIfTrue="1" operator="equal">
      <formula>"Kritisch"</formula>
    </cfRule>
  </conditionalFormatting>
  <conditionalFormatting sqref="E14">
    <cfRule type="cellIs" dxfId="125" priority="5" stopIfTrue="1" operator="equal">
      <formula>"Voldoet"</formula>
    </cfRule>
    <cfRule type="cellIs" dxfId="124" priority="6" stopIfTrue="1" operator="equal">
      <formula>"Afwijkend"</formula>
    </cfRule>
  </conditionalFormatting>
  <conditionalFormatting sqref="E14">
    <cfRule type="cellIs" dxfId="123" priority="4" stopIfTrue="1" operator="equal">
      <formula>"Kritisch"</formula>
    </cfRule>
  </conditionalFormatting>
  <conditionalFormatting sqref="E3">
    <cfRule type="cellIs" dxfId="122" priority="2" stopIfTrue="1" operator="equal">
      <formula>"Voldoet"</formula>
    </cfRule>
    <cfRule type="cellIs" dxfId="121" priority="3" stopIfTrue="1" operator="equal">
      <formula>"Afwijkend"</formula>
    </cfRule>
  </conditionalFormatting>
  <conditionalFormatting sqref="E3">
    <cfRule type="cellIs" dxfId="120" priority="1" stopIfTrue="1" operator="equal">
      <formula>"Kritisch"</formula>
    </cfRule>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3" sqref="B3"/>
    </sheetView>
  </sheetViews>
  <sheetFormatPr defaultRowHeight="12.75"/>
  <cols>
    <col min="1" max="2" width="15.140625" style="51" customWidth="1"/>
    <col min="3" max="3" width="15.8554687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89</v>
      </c>
      <c r="B1" s="30"/>
      <c r="C1" s="30"/>
      <c r="D1" s="30"/>
      <c r="E1" s="30"/>
      <c r="F1" s="30"/>
      <c r="G1" s="30"/>
      <c r="H1" s="43"/>
      <c r="I1" s="43"/>
      <c r="J1" s="43"/>
      <c r="K1" s="43"/>
    </row>
    <row r="2" spans="1:13" s="42" customFormat="1"/>
    <row r="3" spans="1:13" s="42" customFormat="1">
      <c r="A3" s="55" t="s">
        <v>50</v>
      </c>
      <c r="B3" s="47"/>
      <c r="D3" s="41" t="s">
        <v>55</v>
      </c>
      <c r="E3" s="69" t="str">
        <f>E14</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93</v>
      </c>
      <c r="B13" s="46"/>
      <c r="C13" s="46"/>
      <c r="D13" s="46"/>
      <c r="E13" s="40"/>
      <c r="F13" s="46"/>
      <c r="G13" s="46"/>
      <c r="H13" s="44"/>
      <c r="I13" s="44"/>
      <c r="J13" s="44"/>
      <c r="K13" s="44"/>
    </row>
    <row r="14" spans="1:13">
      <c r="D14" s="53" t="s">
        <v>73</v>
      </c>
      <c r="E14" s="69" t="str">
        <f>IF(COUNTIF(E19:E21,"Kritisch")&gt;0,"Kritisch",IF(COUNTIF(E19:E21,"Afwijkend")&gt;0,"Afwijkend",IF(COUNTIF(E19:E21,"Voldoet")&gt;0,"Voldoet","??")))</f>
        <v>??</v>
      </c>
    </row>
    <row r="15" spans="1:13">
      <c r="A15" s="42"/>
    </row>
    <row r="16" spans="1:13" ht="51.75" customHeight="1">
      <c r="B16" s="57" t="s">
        <v>90</v>
      </c>
      <c r="C16" s="57" t="s">
        <v>91</v>
      </c>
      <c r="D16" s="56" t="s">
        <v>92</v>
      </c>
      <c r="E16" s="56" t="s">
        <v>54</v>
      </c>
    </row>
    <row r="17" spans="2:5">
      <c r="B17" s="123" t="s">
        <v>79</v>
      </c>
      <c r="C17" s="125"/>
      <c r="D17" s="63">
        <v>0.03</v>
      </c>
      <c r="E17" s="48"/>
    </row>
    <row r="18" spans="2:5">
      <c r="B18" s="123" t="s">
        <v>80</v>
      </c>
      <c r="C18" s="125"/>
      <c r="D18" s="63">
        <v>0.06</v>
      </c>
      <c r="E18" s="48"/>
    </row>
    <row r="19" spans="2:5">
      <c r="B19" s="70"/>
      <c r="C19" s="70"/>
      <c r="D19" s="68" t="e">
        <f>(1-(B19-C19)/(B19+C19))</f>
        <v>#DIV/0!</v>
      </c>
      <c r="E19" s="69" t="str">
        <f>IF(B19=0,"",IF(ABS(1-D19)&gt;$D$18,"Kritisch",IF(ABS(1-D19)&gt;$D$17,"Afwijkend","Voldoet")))</f>
        <v/>
      </c>
    </row>
    <row r="20" spans="2:5">
      <c r="B20" s="70"/>
      <c r="C20" s="70"/>
      <c r="D20" s="68" t="e">
        <f>(1-(B20-C20)/(B20+C20))</f>
        <v>#DIV/0!</v>
      </c>
      <c r="E20" s="69" t="str">
        <f>IF(B20=0,"",IF(ABS(1-D20)&gt;$D$18,"Kritisch",IF(ABS(1-D20)&gt;$D$17,"Afwijkend","Voldoet")))</f>
        <v/>
      </c>
    </row>
    <row r="21" spans="2:5">
      <c r="B21" s="70"/>
      <c r="C21" s="70"/>
      <c r="D21" s="68" t="e">
        <f>(1-(B21-C21)/(B21+C21))</f>
        <v>#DIV/0!</v>
      </c>
      <c r="E21" s="69" t="str">
        <f>IF(B21=0,"",IF(ABS(1-D21)&gt;$D$18,"Kritisch",IF(ABS(1-D21)&gt;$D$17,"Afwijkend","Voldoet")))</f>
        <v/>
      </c>
    </row>
  </sheetData>
  <mergeCells count="2">
    <mergeCell ref="B17:C17"/>
    <mergeCell ref="B18:C18"/>
  </mergeCells>
  <conditionalFormatting sqref="E19">
    <cfRule type="cellIs" dxfId="119" priority="17" stopIfTrue="1" operator="equal">
      <formula>"Voldoet"</formula>
    </cfRule>
    <cfRule type="cellIs" dxfId="118" priority="18" stopIfTrue="1" operator="equal">
      <formula>"Afwijkend"</formula>
    </cfRule>
  </conditionalFormatting>
  <conditionalFormatting sqref="E19">
    <cfRule type="cellIs" dxfId="117" priority="16" stopIfTrue="1" operator="equal">
      <formula>"Kritisch"</formula>
    </cfRule>
  </conditionalFormatting>
  <conditionalFormatting sqref="E14">
    <cfRule type="cellIs" dxfId="116" priority="11" stopIfTrue="1" operator="equal">
      <formula>"Voldoet"</formula>
    </cfRule>
    <cfRule type="cellIs" dxfId="115" priority="12" stopIfTrue="1" operator="equal">
      <formula>"Afwijkend"</formula>
    </cfRule>
  </conditionalFormatting>
  <conditionalFormatting sqref="E14">
    <cfRule type="cellIs" dxfId="114" priority="10" stopIfTrue="1" operator="equal">
      <formula>"Kritisch"</formula>
    </cfRule>
  </conditionalFormatting>
  <conditionalFormatting sqref="E3">
    <cfRule type="cellIs" dxfId="113" priority="8" stopIfTrue="1" operator="equal">
      <formula>"Voldoet"</formula>
    </cfRule>
    <cfRule type="cellIs" dxfId="112" priority="9" stopIfTrue="1" operator="equal">
      <formula>"Afwijkend"</formula>
    </cfRule>
  </conditionalFormatting>
  <conditionalFormatting sqref="E3">
    <cfRule type="cellIs" dxfId="111" priority="7" stopIfTrue="1" operator="equal">
      <formula>"Kritisch"</formula>
    </cfRule>
  </conditionalFormatting>
  <conditionalFormatting sqref="E20">
    <cfRule type="cellIs" dxfId="110" priority="5" stopIfTrue="1" operator="equal">
      <formula>"Voldoet"</formula>
    </cfRule>
    <cfRule type="cellIs" dxfId="109" priority="6" stopIfTrue="1" operator="equal">
      <formula>"Afwijkend"</formula>
    </cfRule>
  </conditionalFormatting>
  <conditionalFormatting sqref="E20">
    <cfRule type="cellIs" dxfId="108" priority="4" stopIfTrue="1" operator="equal">
      <formula>"Kritisch"</formula>
    </cfRule>
  </conditionalFormatting>
  <conditionalFormatting sqref="E21">
    <cfRule type="cellIs" dxfId="107" priority="2" stopIfTrue="1" operator="equal">
      <formula>"Voldoet"</formula>
    </cfRule>
    <cfRule type="cellIs" dxfId="106" priority="3" stopIfTrue="1" operator="equal">
      <formula>"Afwijkend"</formula>
    </cfRule>
  </conditionalFormatting>
  <conditionalFormatting sqref="E21">
    <cfRule type="cellIs" dxfId="105" priority="1" stopIfTrue="1" operator="equal">
      <formula>"Kritisch"</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3" sqref="B3"/>
    </sheetView>
  </sheetViews>
  <sheetFormatPr defaultRowHeight="12.75"/>
  <cols>
    <col min="1" max="2" width="15.140625" style="51" customWidth="1"/>
    <col min="3" max="3" width="15.4257812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94</v>
      </c>
      <c r="B1" s="30"/>
      <c r="C1" s="30"/>
      <c r="D1" s="30"/>
      <c r="E1" s="30"/>
      <c r="F1" s="30"/>
      <c r="G1" s="30"/>
      <c r="H1" s="43"/>
      <c r="I1" s="43"/>
      <c r="J1" s="43"/>
      <c r="K1" s="43"/>
    </row>
    <row r="2" spans="1:13" s="42" customFormat="1"/>
    <row r="3" spans="1:13" s="42" customFormat="1">
      <c r="A3" s="55" t="s">
        <v>50</v>
      </c>
      <c r="B3" s="47"/>
      <c r="D3" s="41" t="s">
        <v>55</v>
      </c>
      <c r="E3" s="69" t="str">
        <f>E14</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46</v>
      </c>
      <c r="B13" s="46"/>
      <c r="C13" s="46"/>
      <c r="D13" s="46"/>
      <c r="E13" s="40"/>
      <c r="F13" s="46"/>
      <c r="G13" s="46"/>
      <c r="H13" s="44"/>
      <c r="I13" s="44"/>
      <c r="J13" s="44"/>
      <c r="K13" s="44"/>
    </row>
    <row r="14" spans="1:13">
      <c r="D14" s="53" t="s">
        <v>73</v>
      </c>
      <c r="E14" s="69" t="str">
        <f>IF(COUNTIF(E19:E21,"Kritisch")&gt;0,"Kritisch",IF(COUNTIF(E19:E21,"Afwijkend")&gt;0,"Afwijkend",IF(COUNTIF(E19:E21,"Voldoet")&gt;0,"Voldoet","??")))</f>
        <v>??</v>
      </c>
    </row>
    <row r="15" spans="1:13">
      <c r="A15" s="42"/>
    </row>
    <row r="16" spans="1:13" ht="51.75" customHeight="1">
      <c r="A16" s="57" t="s">
        <v>95</v>
      </c>
      <c r="B16" s="57" t="s">
        <v>96</v>
      </c>
      <c r="C16" s="57" t="s">
        <v>97</v>
      </c>
      <c r="D16" s="58" t="s">
        <v>98</v>
      </c>
      <c r="E16" s="56" t="s">
        <v>54</v>
      </c>
    </row>
    <row r="17" spans="1:5">
      <c r="A17" s="123" t="s">
        <v>79</v>
      </c>
      <c r="B17" s="124"/>
      <c r="C17" s="125"/>
      <c r="D17" s="63">
        <v>0.01</v>
      </c>
      <c r="E17" s="48"/>
    </row>
    <row r="18" spans="1:5">
      <c r="A18" s="123" t="s">
        <v>80</v>
      </c>
      <c r="B18" s="124"/>
      <c r="C18" s="125"/>
      <c r="D18" s="63">
        <v>0.03</v>
      </c>
      <c r="E18" s="48"/>
    </row>
    <row r="19" spans="1:5">
      <c r="A19" s="70"/>
      <c r="B19" s="70"/>
      <c r="C19" s="70"/>
      <c r="D19" s="68" t="e">
        <f>ABS(A19-C19)/(2*B19)</f>
        <v>#DIV/0!</v>
      </c>
      <c r="E19" s="69" t="str">
        <f>IF(B19=0,"",IF(D19&gt;$D$18,"Kritisch",IF(D19&gt;$D$17,"Afwijkend","Voldoet")))</f>
        <v/>
      </c>
    </row>
    <row r="20" spans="1:5">
      <c r="A20" s="70"/>
      <c r="B20" s="70"/>
      <c r="C20" s="70"/>
      <c r="D20" s="68" t="e">
        <f>ABS(A20-C20)/(2*B20)</f>
        <v>#DIV/0!</v>
      </c>
      <c r="E20" s="69" t="str">
        <f>IF(B20=0,"",IF(D20&gt;$D$18,"Kritisch",IF(D20&gt;$D$17,"Afwijkend","Voldoet")))</f>
        <v/>
      </c>
    </row>
    <row r="21" spans="1:5">
      <c r="A21" s="70"/>
      <c r="B21" s="70"/>
      <c r="C21" s="70"/>
      <c r="D21" s="68" t="e">
        <f>ABS(A21-C21)/(2*B21)</f>
        <v>#DIV/0!</v>
      </c>
      <c r="E21" s="69" t="str">
        <f>IF(B21=0,"",IF(D21&gt;$D$18,"Kritisch",IF(D21&gt;$D$17,"Afwijkend","Voldoet")))</f>
        <v/>
      </c>
    </row>
  </sheetData>
  <mergeCells count="2">
    <mergeCell ref="A17:C17"/>
    <mergeCell ref="A18:C18"/>
  </mergeCells>
  <conditionalFormatting sqref="E19">
    <cfRule type="cellIs" dxfId="104" priority="14" stopIfTrue="1" operator="equal">
      <formula>"Voldoet"</formula>
    </cfRule>
    <cfRule type="cellIs" dxfId="103" priority="15" stopIfTrue="1" operator="equal">
      <formula>"Afwijkend"</formula>
    </cfRule>
  </conditionalFormatting>
  <conditionalFormatting sqref="E19">
    <cfRule type="cellIs" dxfId="102" priority="13" stopIfTrue="1" operator="equal">
      <formula>"Kritisch"</formula>
    </cfRule>
  </conditionalFormatting>
  <conditionalFormatting sqref="E14">
    <cfRule type="cellIs" dxfId="101" priority="11" stopIfTrue="1" operator="equal">
      <formula>"Voldoet"</formula>
    </cfRule>
    <cfRule type="cellIs" dxfId="100" priority="12" stopIfTrue="1" operator="equal">
      <formula>"Afwijkend"</formula>
    </cfRule>
  </conditionalFormatting>
  <conditionalFormatting sqref="E14">
    <cfRule type="cellIs" dxfId="99" priority="10" stopIfTrue="1" operator="equal">
      <formula>"Kritisch"</formula>
    </cfRule>
  </conditionalFormatting>
  <conditionalFormatting sqref="E3">
    <cfRule type="cellIs" dxfId="98" priority="8" stopIfTrue="1" operator="equal">
      <formula>"Voldoet"</formula>
    </cfRule>
    <cfRule type="cellIs" dxfId="97" priority="9" stopIfTrue="1" operator="equal">
      <formula>"Afwijkend"</formula>
    </cfRule>
  </conditionalFormatting>
  <conditionalFormatting sqref="E3">
    <cfRule type="cellIs" dxfId="96" priority="7" stopIfTrue="1" operator="equal">
      <formula>"Kritisch"</formula>
    </cfRule>
  </conditionalFormatting>
  <conditionalFormatting sqref="E21">
    <cfRule type="cellIs" dxfId="95" priority="5" stopIfTrue="1" operator="equal">
      <formula>"Voldoet"</formula>
    </cfRule>
    <cfRule type="cellIs" dxfId="94" priority="6" stopIfTrue="1" operator="equal">
      <formula>"Afwijkend"</formula>
    </cfRule>
  </conditionalFormatting>
  <conditionalFormatting sqref="E21">
    <cfRule type="cellIs" dxfId="93" priority="4" stopIfTrue="1" operator="equal">
      <formula>"Kritisch"</formula>
    </cfRule>
  </conditionalFormatting>
  <conditionalFormatting sqref="E20">
    <cfRule type="cellIs" dxfId="92" priority="2" stopIfTrue="1" operator="equal">
      <formula>"Voldoet"</formula>
    </cfRule>
    <cfRule type="cellIs" dxfId="91" priority="3" stopIfTrue="1" operator="equal">
      <formula>"Afwijkend"</formula>
    </cfRule>
  </conditionalFormatting>
  <conditionalFormatting sqref="E20">
    <cfRule type="cellIs" dxfId="90" priority="1" stopIfTrue="1" operator="equal">
      <formula>"Kritisch"</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workbookViewId="0">
      <selection activeCell="B3" sqref="B3"/>
    </sheetView>
  </sheetViews>
  <sheetFormatPr defaultRowHeight="12.75"/>
  <cols>
    <col min="1" max="2" width="15.140625" style="51" customWidth="1"/>
    <col min="3" max="3" width="15.4257812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99</v>
      </c>
      <c r="B1" s="30"/>
      <c r="C1" s="30"/>
      <c r="D1" s="30"/>
      <c r="E1" s="30"/>
      <c r="F1" s="30"/>
      <c r="G1" s="30"/>
      <c r="H1" s="43"/>
      <c r="I1" s="43"/>
      <c r="J1" s="43"/>
      <c r="K1" s="43"/>
    </row>
    <row r="2" spans="1:13" s="42" customFormat="1"/>
    <row r="3" spans="1:13" s="42" customFormat="1">
      <c r="A3" s="55" t="s">
        <v>50</v>
      </c>
      <c r="B3" s="47"/>
      <c r="D3" s="41" t="s">
        <v>55</v>
      </c>
      <c r="E3" s="69" t="str">
        <f>IF(E14="Kritisch","Kritisch",IF(E14="Afwijkend","Afwijkend",IF(E14="Voldoet","Voldoet","??")))</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101</v>
      </c>
      <c r="B13" s="46"/>
      <c r="C13" s="46"/>
      <c r="D13" s="46"/>
      <c r="E13" s="40"/>
      <c r="F13" s="46"/>
      <c r="G13" s="46"/>
      <c r="H13" s="44"/>
      <c r="I13" s="44"/>
      <c r="J13" s="44"/>
      <c r="K13" s="44"/>
    </row>
    <row r="14" spans="1:13">
      <c r="D14" s="88" t="s">
        <v>73</v>
      </c>
      <c r="E14" s="69" t="s">
        <v>100</v>
      </c>
    </row>
    <row r="15" spans="1:13">
      <c r="D15" s="88" t="s">
        <v>102</v>
      </c>
      <c r="E15" s="90"/>
      <c r="F15" s="90"/>
      <c r="G15" s="91"/>
    </row>
    <row r="16" spans="1:13">
      <c r="D16" s="59"/>
      <c r="E16" s="92"/>
      <c r="F16" s="92"/>
      <c r="G16" s="93"/>
    </row>
    <row r="17" spans="4:7">
      <c r="D17" s="89" t="s">
        <v>103</v>
      </c>
      <c r="E17" s="94"/>
      <c r="F17" s="94"/>
      <c r="G17" s="94"/>
    </row>
    <row r="18" spans="4:7">
      <c r="E18" s="94"/>
      <c r="F18" s="94"/>
      <c r="G18" s="94"/>
    </row>
    <row r="19" spans="4:7">
      <c r="E19" s="94"/>
      <c r="F19" s="94"/>
      <c r="G19" s="94"/>
    </row>
    <row r="20" spans="4:7">
      <c r="E20" s="94"/>
      <c r="F20" s="94"/>
      <c r="G20" s="94"/>
    </row>
    <row r="21" spans="4:7">
      <c r="E21" s="94"/>
      <c r="F21" s="94"/>
      <c r="G21" s="94"/>
    </row>
    <row r="22" spans="4:7">
      <c r="E22" s="94"/>
      <c r="F22" s="94"/>
      <c r="G22" s="94"/>
    </row>
    <row r="23" spans="4:7">
      <c r="E23" s="94"/>
      <c r="F23" s="94"/>
      <c r="G23" s="94"/>
    </row>
    <row r="24" spans="4:7">
      <c r="E24" s="94"/>
      <c r="F24" s="94"/>
      <c r="G24" s="94"/>
    </row>
    <row r="25" spans="4:7">
      <c r="E25" s="94"/>
      <c r="F25" s="94"/>
      <c r="G25" s="94"/>
    </row>
    <row r="26" spans="4:7">
      <c r="E26" s="94"/>
      <c r="F26" s="94"/>
      <c r="G26" s="94"/>
    </row>
    <row r="27" spans="4:7">
      <c r="E27" s="94"/>
      <c r="F27" s="94"/>
      <c r="G27" s="94"/>
    </row>
    <row r="28" spans="4:7">
      <c r="E28" s="94"/>
      <c r="F28" s="94"/>
      <c r="G28" s="94"/>
    </row>
  </sheetData>
  <conditionalFormatting sqref="E3">
    <cfRule type="cellIs" dxfId="89" priority="5" stopIfTrue="1" operator="equal">
      <formula>"Voldoet"</formula>
    </cfRule>
    <cfRule type="cellIs" dxfId="88" priority="6" stopIfTrue="1" operator="equal">
      <formula>"Afwijkend"</formula>
    </cfRule>
  </conditionalFormatting>
  <conditionalFormatting sqref="E3">
    <cfRule type="cellIs" dxfId="87" priority="4" stopIfTrue="1" operator="equal">
      <formula>"Kritisch"</formula>
    </cfRule>
  </conditionalFormatting>
  <conditionalFormatting sqref="E14">
    <cfRule type="cellIs" dxfId="86" priority="2" stopIfTrue="1" operator="equal">
      <formula>"Voldoet"</formula>
    </cfRule>
    <cfRule type="cellIs" dxfId="85" priority="3" stopIfTrue="1" operator="equal">
      <formula>"Afwijkend"</formula>
    </cfRule>
  </conditionalFormatting>
  <conditionalFormatting sqref="E14">
    <cfRule type="cellIs" dxfId="84" priority="1" stopIfTrue="1" operator="equal">
      <formula>"Kritisch"</formula>
    </cfRule>
  </conditionalFormatting>
  <dataValidations count="1">
    <dataValidation type="list" allowBlank="1" showInputMessage="1" showErrorMessage="1" sqref="E14">
      <formula1>"&lt;&lt; kies &gt;&gt;, Kritisch, Afwijkend, Voldoet"</formula1>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B3" sqref="B3"/>
    </sheetView>
  </sheetViews>
  <sheetFormatPr defaultRowHeight="12.75"/>
  <cols>
    <col min="1" max="1" width="23.7109375" style="51" customWidth="1"/>
    <col min="2" max="2" width="15.140625" style="51" customWidth="1"/>
    <col min="3" max="3" width="16.8554687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104</v>
      </c>
      <c r="B1" s="30"/>
      <c r="C1" s="30"/>
      <c r="D1" s="30"/>
      <c r="E1" s="30"/>
      <c r="F1" s="30"/>
      <c r="G1" s="30"/>
      <c r="H1" s="43"/>
      <c r="I1" s="43"/>
      <c r="J1" s="43"/>
      <c r="K1" s="43"/>
    </row>
    <row r="2" spans="1:13" s="42" customFormat="1"/>
    <row r="3" spans="1:13" s="42" customFormat="1">
      <c r="A3" s="55" t="s">
        <v>50</v>
      </c>
      <c r="B3" s="47"/>
      <c r="D3" s="41" t="s">
        <v>55</v>
      </c>
      <c r="E3" s="69" t="str">
        <f>IF(OR(E14="Kritisch",E24="Kritisch"),"Kritisch",IF(OR(E14="Afwijkend",E24="Afwijkend"),"Afwijkend",IF(OR(E14="Voldoet",E24="Voldoet"),"Voldoet","??")))</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c r="A10" s="56" t="s">
        <v>129</v>
      </c>
      <c r="B10" s="47"/>
    </row>
    <row r="11" spans="1:13" s="42" customFormat="1"/>
    <row r="12" spans="1:13" s="42" customFormat="1"/>
    <row r="13" spans="1:13" s="42" customFormat="1" ht="15">
      <c r="A13" s="40" t="s">
        <v>107</v>
      </c>
      <c r="B13" s="46"/>
      <c r="C13" s="46"/>
      <c r="D13" s="46"/>
      <c r="E13" s="40"/>
      <c r="F13" s="46"/>
      <c r="G13" s="46"/>
      <c r="H13" s="44"/>
      <c r="I13" s="44"/>
      <c r="J13" s="44"/>
      <c r="K13" s="44"/>
    </row>
    <row r="14" spans="1:13">
      <c r="D14" s="53" t="s">
        <v>73</v>
      </c>
      <c r="E14" s="69" t="str">
        <f>IF(COUNTIF(E19:E21,"Kritisch")&gt;0,"Kritisch",IF(COUNTIF(E19:E21,"Afwijkend")&gt;0,"Afwijkend",IF(COUNTIF(E19:E21,"Voldoet")&gt;0,"Voldoet","??")))</f>
        <v>??</v>
      </c>
    </row>
    <row r="15" spans="1:13">
      <c r="A15" s="42"/>
    </row>
    <row r="16" spans="1:13" ht="38.25">
      <c r="A16" s="126" t="s">
        <v>128</v>
      </c>
      <c r="B16" s="126"/>
      <c r="C16" s="58" t="s">
        <v>106</v>
      </c>
      <c r="D16" s="58" t="s">
        <v>105</v>
      </c>
      <c r="E16" s="56" t="s">
        <v>54</v>
      </c>
    </row>
    <row r="17" spans="1:11">
      <c r="A17" s="127" t="s">
        <v>79</v>
      </c>
      <c r="B17" s="127"/>
      <c r="C17" s="64">
        <f>IF($B$10&gt;250,0,1)</f>
        <v>1</v>
      </c>
      <c r="D17" s="63">
        <v>0.01</v>
      </c>
      <c r="E17" s="48"/>
    </row>
    <row r="18" spans="1:11">
      <c r="A18" s="127" t="s">
        <v>80</v>
      </c>
      <c r="B18" s="127"/>
      <c r="C18" s="64">
        <f>IF($B$10&gt;250,0,1.5)</f>
        <v>1.5</v>
      </c>
      <c r="D18" s="63">
        <v>0.03</v>
      </c>
      <c r="E18" s="48"/>
    </row>
    <row r="19" spans="1:11">
      <c r="B19" s="98"/>
      <c r="C19" s="71" t="str">
        <f>IF(B19&gt;0,B19-$B$10,"")</f>
        <v/>
      </c>
      <c r="D19" s="68" t="str">
        <f>IF(B19&gt;0,(B19/$B$10)-1,"")</f>
        <v/>
      </c>
      <c r="E19" s="69" t="str">
        <f>IF(B19=0,"",IF(OR(ABS(D19)&gt;$D$18,ABS(C19)&gt;$C$18),"Kritisch",IF(OR(ABS(D19)&gt;$D$17,ABS(C19)&gt;$C$17),"Afwijkend","Voldoet")))</f>
        <v/>
      </c>
    </row>
    <row r="20" spans="1:11">
      <c r="B20" s="70"/>
      <c r="C20" s="71" t="str">
        <f>IF(B20&gt;0,B20-$B$10,"")</f>
        <v/>
      </c>
      <c r="D20" s="68" t="str">
        <f>IF(B20&gt;0,(B20/$B$10)-1,"")</f>
        <v/>
      </c>
      <c r="E20" s="69" t="str">
        <f>IF(B20=0,"",IF(OR(ABS(D20)&gt;$D$18,ABS(C20)&gt;$C$18),"Kritisch",IF(OR(ABS(D20)&gt;$D$17,ABS(C20)&gt;$C$17),"Afwijkend","Voldoet")))</f>
        <v/>
      </c>
    </row>
    <row r="21" spans="1:11">
      <c r="B21" s="70"/>
      <c r="C21" s="71" t="str">
        <f>IF(B21&gt;0,B21-$B$10,"")</f>
        <v/>
      </c>
      <c r="D21" s="68" t="str">
        <f>IF(B21&gt;0,(B21/$B$10)-1,"")</f>
        <v/>
      </c>
      <c r="E21" s="69" t="str">
        <f>IF(B21=0,"",IF(OR(ABS(D21)&gt;$D$18,ABS(C21)&gt;$C$18),"Kritisch",IF(OR(ABS(D21)&gt;$D$17,ABS(C21)&gt;$C$17),"Afwijkend","Voldoet")))</f>
        <v/>
      </c>
    </row>
    <row r="23" spans="1:11" s="42" customFormat="1" ht="15">
      <c r="A23" s="40" t="s">
        <v>108</v>
      </c>
      <c r="B23" s="46"/>
      <c r="C23" s="46"/>
      <c r="D23" s="46"/>
      <c r="E23" s="40"/>
      <c r="F23" s="46"/>
      <c r="G23" s="46"/>
      <c r="H23" s="44"/>
      <c r="I23" s="44"/>
      <c r="J23" s="44"/>
      <c r="K23" s="44"/>
    </row>
    <row r="24" spans="1:11">
      <c r="D24" s="53" t="s">
        <v>73</v>
      </c>
      <c r="E24" s="69" t="str">
        <f>IF(COUNTIF(E29:E31,"Kritisch")&gt;0,"Kritisch",IF(COUNTIF(E29:E31,"Afwijkend")&gt;0,"Afwijkend",IF(COUNTIF(E29:E31,"Voldoet")&gt;0,"Voldoet","??")))</f>
        <v>??</v>
      </c>
    </row>
    <row r="25" spans="1:11">
      <c r="A25" s="42"/>
    </row>
    <row r="26" spans="1:11" ht="25.5">
      <c r="B26" s="128" t="s">
        <v>128</v>
      </c>
      <c r="C26" s="129"/>
      <c r="D26" s="58" t="s">
        <v>105</v>
      </c>
      <c r="E26" s="56" t="s">
        <v>54</v>
      </c>
    </row>
    <row r="27" spans="1:11">
      <c r="B27" s="123" t="s">
        <v>79</v>
      </c>
      <c r="C27" s="125"/>
      <c r="D27" s="63">
        <v>0.01</v>
      </c>
      <c r="E27" s="48"/>
    </row>
    <row r="28" spans="1:11">
      <c r="B28" s="123" t="s">
        <v>80</v>
      </c>
      <c r="C28" s="125"/>
      <c r="D28" s="63">
        <v>0.03</v>
      </c>
      <c r="E28" s="48"/>
    </row>
    <row r="29" spans="1:11">
      <c r="C29" s="70"/>
      <c r="D29" s="68" t="str">
        <f>IF(C29&gt;0,(C29/$B$10)-1,"")</f>
        <v/>
      </c>
      <c r="E29" s="69" t="str">
        <f>IF(C29=0,"",IF(ABS(D29)&gt;$D$28,"Kritisch",IF(ABS(D29)&gt;$D$27,"Afwijkend","Voldoet")))</f>
        <v/>
      </c>
    </row>
    <row r="30" spans="1:11">
      <c r="C30" s="70"/>
      <c r="D30" s="68" t="str">
        <f>IF(C30&gt;0,(C30/$B$10)-1,"")</f>
        <v/>
      </c>
      <c r="E30" s="69" t="str">
        <f>IF(C30=0,"",IF(ABS(D30)&gt;$D$28,"Kritisch",IF(ABS(D30)&gt;$D$27,"Afwijkend","Voldoet")))</f>
        <v/>
      </c>
    </row>
    <row r="31" spans="1:11">
      <c r="C31" s="70"/>
      <c r="D31" s="68" t="str">
        <f>IF(C31&gt;0,(C31/$B$10)-1,"")</f>
        <v/>
      </c>
      <c r="E31" s="69" t="str">
        <f>IF(C31=0,"",IF(ABS(D31)&gt;$D$28,"Kritisch",IF(ABS(D31)&gt;$D$27,"Afwijkend","Voldoet")))</f>
        <v/>
      </c>
    </row>
  </sheetData>
  <mergeCells count="6">
    <mergeCell ref="B27:C27"/>
    <mergeCell ref="B28:C28"/>
    <mergeCell ref="A17:B17"/>
    <mergeCell ref="A18:B18"/>
    <mergeCell ref="A16:B16"/>
    <mergeCell ref="B26:C26"/>
  </mergeCells>
  <conditionalFormatting sqref="E19">
    <cfRule type="cellIs" dxfId="83" priority="35" stopIfTrue="1" operator="equal">
      <formula>"Voldoet"</formula>
    </cfRule>
    <cfRule type="cellIs" dxfId="82" priority="36" stopIfTrue="1" operator="equal">
      <formula>"Afwijkend"</formula>
    </cfRule>
  </conditionalFormatting>
  <conditionalFormatting sqref="E19">
    <cfRule type="cellIs" dxfId="81" priority="34" stopIfTrue="1" operator="equal">
      <formula>"Kritisch"</formula>
    </cfRule>
  </conditionalFormatting>
  <conditionalFormatting sqref="E14">
    <cfRule type="cellIs" dxfId="80" priority="29" stopIfTrue="1" operator="equal">
      <formula>"Voldoet"</formula>
    </cfRule>
    <cfRule type="cellIs" dxfId="79" priority="30" stopIfTrue="1" operator="equal">
      <formula>"Afwijkend"</formula>
    </cfRule>
  </conditionalFormatting>
  <conditionalFormatting sqref="E14">
    <cfRule type="cellIs" dxfId="78" priority="28" stopIfTrue="1" operator="equal">
      <formula>"Kritisch"</formula>
    </cfRule>
  </conditionalFormatting>
  <conditionalFormatting sqref="E24">
    <cfRule type="cellIs" dxfId="77" priority="26" stopIfTrue="1" operator="equal">
      <formula>"Voldoet"</formula>
    </cfRule>
    <cfRule type="cellIs" dxfId="76" priority="27" stopIfTrue="1" operator="equal">
      <formula>"Afwijkend"</formula>
    </cfRule>
  </conditionalFormatting>
  <conditionalFormatting sqref="E24">
    <cfRule type="cellIs" dxfId="75" priority="25" stopIfTrue="1" operator="equal">
      <formula>"Kritisch"</formula>
    </cfRule>
  </conditionalFormatting>
  <conditionalFormatting sqref="E31">
    <cfRule type="cellIs" dxfId="74" priority="17" stopIfTrue="1" operator="equal">
      <formula>"Voldoet"</formula>
    </cfRule>
    <cfRule type="cellIs" dxfId="73" priority="18" stopIfTrue="1" operator="equal">
      <formula>"Afwijkend"</formula>
    </cfRule>
  </conditionalFormatting>
  <conditionalFormatting sqref="E31">
    <cfRule type="cellIs" dxfId="72" priority="16" stopIfTrue="1" operator="equal">
      <formula>"Kritisch"</formula>
    </cfRule>
  </conditionalFormatting>
  <conditionalFormatting sqref="E3">
    <cfRule type="cellIs" dxfId="71" priority="14" stopIfTrue="1" operator="equal">
      <formula>"Voldoet"</formula>
    </cfRule>
    <cfRule type="cellIs" dxfId="70" priority="15" stopIfTrue="1" operator="equal">
      <formula>"Afwijkend"</formula>
    </cfRule>
  </conditionalFormatting>
  <conditionalFormatting sqref="E3">
    <cfRule type="cellIs" dxfId="69" priority="13" stopIfTrue="1" operator="equal">
      <formula>"Kritisch"</formula>
    </cfRule>
  </conditionalFormatting>
  <conditionalFormatting sqref="E20">
    <cfRule type="cellIs" dxfId="68" priority="11" stopIfTrue="1" operator="equal">
      <formula>"Voldoet"</formula>
    </cfRule>
    <cfRule type="cellIs" dxfId="67" priority="12" stopIfTrue="1" operator="equal">
      <formula>"Afwijkend"</formula>
    </cfRule>
  </conditionalFormatting>
  <conditionalFormatting sqref="E20">
    <cfRule type="cellIs" dxfId="66" priority="10" stopIfTrue="1" operator="equal">
      <formula>"Kritisch"</formula>
    </cfRule>
  </conditionalFormatting>
  <conditionalFormatting sqref="E21">
    <cfRule type="cellIs" dxfId="65" priority="8" stopIfTrue="1" operator="equal">
      <formula>"Voldoet"</formula>
    </cfRule>
    <cfRule type="cellIs" dxfId="64" priority="9" stopIfTrue="1" operator="equal">
      <formula>"Afwijkend"</formula>
    </cfRule>
  </conditionalFormatting>
  <conditionalFormatting sqref="E21">
    <cfRule type="cellIs" dxfId="63" priority="7" stopIfTrue="1" operator="equal">
      <formula>"Kritisch"</formula>
    </cfRule>
  </conditionalFormatting>
  <conditionalFormatting sqref="E30">
    <cfRule type="cellIs" dxfId="62" priority="5" stopIfTrue="1" operator="equal">
      <formula>"Voldoet"</formula>
    </cfRule>
    <cfRule type="cellIs" dxfId="61" priority="6" stopIfTrue="1" operator="equal">
      <formula>"Afwijkend"</formula>
    </cfRule>
  </conditionalFormatting>
  <conditionalFormatting sqref="E30">
    <cfRule type="cellIs" dxfId="60" priority="4" stopIfTrue="1" operator="equal">
      <formula>"Kritisch"</formula>
    </cfRule>
  </conditionalFormatting>
  <conditionalFormatting sqref="E29">
    <cfRule type="cellIs" dxfId="59" priority="2" stopIfTrue="1" operator="equal">
      <formula>"Voldoet"</formula>
    </cfRule>
    <cfRule type="cellIs" dxfId="58" priority="3" stopIfTrue="1" operator="equal">
      <formula>"Afwijkend"</formula>
    </cfRule>
  </conditionalFormatting>
  <conditionalFormatting sqref="E29">
    <cfRule type="cellIs" dxfId="57" priority="1" stopIfTrue="1" operator="equal">
      <formula>"Kritisch"</formula>
    </cfRule>
  </conditionalFormatting>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B3" sqref="B3"/>
    </sheetView>
  </sheetViews>
  <sheetFormatPr defaultRowHeight="12.75"/>
  <cols>
    <col min="1" max="2" width="15.140625" style="51" customWidth="1"/>
    <col min="3" max="3" width="15.4257812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110</v>
      </c>
      <c r="B1" s="30"/>
      <c r="C1" s="30"/>
      <c r="D1" s="30"/>
      <c r="E1" s="30"/>
      <c r="F1" s="30"/>
      <c r="G1" s="30"/>
      <c r="H1" s="43"/>
      <c r="I1" s="43"/>
      <c r="J1" s="43"/>
      <c r="K1" s="43"/>
    </row>
    <row r="2" spans="1:13" s="42" customFormat="1"/>
    <row r="3" spans="1:13" s="42" customFormat="1">
      <c r="A3" s="55" t="s">
        <v>50</v>
      </c>
      <c r="B3" s="47"/>
      <c r="D3" s="41" t="s">
        <v>55</v>
      </c>
      <c r="E3" s="69" t="str">
        <f>E14</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46</v>
      </c>
      <c r="B13" s="46"/>
      <c r="C13" s="46"/>
      <c r="D13" s="46"/>
      <c r="E13" s="40"/>
      <c r="F13" s="46"/>
      <c r="G13" s="46"/>
      <c r="H13" s="44"/>
      <c r="I13" s="44"/>
      <c r="J13" s="44"/>
      <c r="K13" s="44"/>
    </row>
    <row r="14" spans="1:13">
      <c r="D14" s="53" t="s">
        <v>73</v>
      </c>
      <c r="E14" s="69" t="str">
        <f>IF(COUNTIF(E20:E22,"Kritisch")&gt;0,"Kritisch",IF(COUNTIF(E20:E22,"Afwijkend")&gt;0,"Afwijkend",IF(COUNTIF(E20:E22,"Voldoet")&gt;0,"Voldoet","??")))</f>
        <v>??</v>
      </c>
    </row>
    <row r="15" spans="1:13">
      <c r="A15" s="42"/>
    </row>
    <row r="16" spans="1:13" ht="51.75" customHeight="1">
      <c r="C16" s="57" t="s">
        <v>112</v>
      </c>
      <c r="D16" s="58" t="s">
        <v>113</v>
      </c>
      <c r="E16" s="56" t="s">
        <v>54</v>
      </c>
    </row>
    <row r="17" spans="1:5">
      <c r="A17" s="60" t="s">
        <v>111</v>
      </c>
      <c r="B17" s="61"/>
      <c r="C17" s="62"/>
      <c r="D17" s="65"/>
      <c r="E17" s="48"/>
    </row>
    <row r="18" spans="1:5">
      <c r="A18" s="123" t="s">
        <v>79</v>
      </c>
      <c r="B18" s="124"/>
      <c r="C18" s="125"/>
      <c r="D18" s="66">
        <f>0.0004*D17</f>
        <v>0</v>
      </c>
      <c r="E18" s="48"/>
    </row>
    <row r="19" spans="1:5">
      <c r="A19" s="123" t="s">
        <v>109</v>
      </c>
      <c r="B19" s="124"/>
      <c r="C19" s="125"/>
      <c r="D19" s="64">
        <f>0.001*D17</f>
        <v>0</v>
      </c>
      <c r="E19" s="48"/>
    </row>
    <row r="20" spans="1:5">
      <c r="C20" s="70"/>
      <c r="D20" s="67">
        <f>C20</f>
        <v>0</v>
      </c>
      <c r="E20" s="69" t="str">
        <f>IF(C20=0,"",IF(ABS(D20-$D$17)&gt;$D$19,"Kritisch",IF(ABS(D20-$D$17)&gt;$D$18,"Afwijkend","Voldoet")))</f>
        <v/>
      </c>
    </row>
    <row r="21" spans="1:5">
      <c r="C21" s="70"/>
      <c r="D21" s="67">
        <f>C21</f>
        <v>0</v>
      </c>
      <c r="E21" s="69" t="str">
        <f>IF(C21=0,"",IF(ABS(D21-$D$17)&gt;$D$19,"Kritisch",IF(ABS(D21-$D$17)&gt;$D$18,"Afwijkend","Voldoet")))</f>
        <v/>
      </c>
    </row>
    <row r="22" spans="1:5">
      <c r="C22" s="70"/>
      <c r="D22" s="67">
        <f>C22</f>
        <v>0</v>
      </c>
      <c r="E22" s="69" t="str">
        <f>IF(C22=0,"",IF(ABS(D22-$D$17)&gt;$D$19,"Kritisch",IF(ABS(D22-$D$17)&gt;$D$18,"Afwijkend","Voldoet")))</f>
        <v/>
      </c>
    </row>
  </sheetData>
  <mergeCells count="2">
    <mergeCell ref="A19:C19"/>
    <mergeCell ref="A18:C18"/>
  </mergeCells>
  <conditionalFormatting sqref="E20">
    <cfRule type="cellIs" dxfId="56" priority="14" stopIfTrue="1" operator="equal">
      <formula>"Voldoet"</formula>
    </cfRule>
    <cfRule type="cellIs" dxfId="55" priority="15" stopIfTrue="1" operator="equal">
      <formula>"Afwijkend"</formula>
    </cfRule>
  </conditionalFormatting>
  <conditionalFormatting sqref="E20">
    <cfRule type="cellIs" dxfId="54" priority="13" stopIfTrue="1" operator="equal">
      <formula>"Kritisch"</formula>
    </cfRule>
  </conditionalFormatting>
  <conditionalFormatting sqref="E21">
    <cfRule type="cellIs" dxfId="53" priority="11" stopIfTrue="1" operator="equal">
      <formula>"Voldoet"</formula>
    </cfRule>
    <cfRule type="cellIs" dxfId="52" priority="12" stopIfTrue="1" operator="equal">
      <formula>"Afwijkend"</formula>
    </cfRule>
  </conditionalFormatting>
  <conditionalFormatting sqref="E21">
    <cfRule type="cellIs" dxfId="51" priority="10" stopIfTrue="1" operator="equal">
      <formula>"Kritisch"</formula>
    </cfRule>
  </conditionalFormatting>
  <conditionalFormatting sqref="E22">
    <cfRule type="cellIs" dxfId="50" priority="8" stopIfTrue="1" operator="equal">
      <formula>"Voldoet"</formula>
    </cfRule>
    <cfRule type="cellIs" dxfId="49" priority="9" stopIfTrue="1" operator="equal">
      <formula>"Afwijkend"</formula>
    </cfRule>
  </conditionalFormatting>
  <conditionalFormatting sqref="E22">
    <cfRule type="cellIs" dxfId="48" priority="7" stopIfTrue="1" operator="equal">
      <formula>"Kritisch"</formula>
    </cfRule>
  </conditionalFormatting>
  <conditionalFormatting sqref="E14">
    <cfRule type="cellIs" dxfId="47" priority="5" stopIfTrue="1" operator="equal">
      <formula>"Voldoet"</formula>
    </cfRule>
    <cfRule type="cellIs" dxfId="46" priority="6" stopIfTrue="1" operator="equal">
      <formula>"Afwijkend"</formula>
    </cfRule>
  </conditionalFormatting>
  <conditionalFormatting sqref="E14">
    <cfRule type="cellIs" dxfId="45" priority="4" stopIfTrue="1" operator="equal">
      <formula>"Kritisch"</formula>
    </cfRule>
  </conditionalFormatting>
  <conditionalFormatting sqref="E3">
    <cfRule type="cellIs" dxfId="44" priority="2" stopIfTrue="1" operator="equal">
      <formula>"Voldoet"</formula>
    </cfRule>
    <cfRule type="cellIs" dxfId="43" priority="3" stopIfTrue="1" operator="equal">
      <formula>"Afwijkend"</formula>
    </cfRule>
  </conditionalFormatting>
  <conditionalFormatting sqref="E3">
    <cfRule type="cellIs" dxfId="42" priority="1" stopIfTrue="1" operator="equal">
      <formula>"Kritisch"</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workbookViewId="0">
      <selection activeCell="B3" sqref="B3"/>
    </sheetView>
  </sheetViews>
  <sheetFormatPr defaultRowHeight="12.75"/>
  <cols>
    <col min="1" max="2" width="15.140625" style="51" customWidth="1"/>
    <col min="3" max="3" width="15.42578125" style="51" customWidth="1"/>
    <col min="4" max="4" width="22.28515625" style="51" customWidth="1"/>
    <col min="5" max="5" width="11" style="51" customWidth="1"/>
    <col min="6" max="6" width="16.28515625" style="51" customWidth="1"/>
    <col min="7" max="7" width="11.42578125" style="51" customWidth="1"/>
    <col min="8" max="16384" width="9.140625" style="51"/>
  </cols>
  <sheetData>
    <row r="1" spans="1:13" s="32" customFormat="1" ht="29.1" customHeight="1">
      <c r="A1" s="30" t="s">
        <v>114</v>
      </c>
      <c r="B1" s="30"/>
      <c r="C1" s="30"/>
      <c r="D1" s="30"/>
      <c r="E1" s="30"/>
      <c r="F1" s="30"/>
      <c r="G1" s="30"/>
      <c r="H1" s="43"/>
      <c r="I1" s="43"/>
      <c r="J1" s="43"/>
      <c r="K1" s="43"/>
    </row>
    <row r="2" spans="1:13" s="42" customFormat="1"/>
    <row r="3" spans="1:13" s="42" customFormat="1">
      <c r="A3" s="55" t="s">
        <v>50</v>
      </c>
      <c r="B3" s="47"/>
      <c r="D3" s="41" t="s">
        <v>55</v>
      </c>
      <c r="E3" s="69" t="str">
        <f>E14</f>
        <v>??</v>
      </c>
    </row>
    <row r="4" spans="1:13" s="42" customFormat="1">
      <c r="A4" s="55" t="s">
        <v>51</v>
      </c>
      <c r="B4" s="47"/>
      <c r="F4" s="41"/>
    </row>
    <row r="5" spans="1:13" s="42" customFormat="1"/>
    <row r="6" spans="1:13" s="42" customFormat="1" ht="15">
      <c r="A6" s="40" t="s">
        <v>45</v>
      </c>
      <c r="B6" s="46"/>
      <c r="C6" s="46"/>
      <c r="D6" s="46"/>
      <c r="E6" s="40"/>
      <c r="F6" s="46"/>
      <c r="G6" s="46"/>
      <c r="H6" s="44"/>
      <c r="I6" s="44"/>
      <c r="J6" s="44"/>
      <c r="K6" s="44"/>
    </row>
    <row r="7" spans="1:13" s="42" customFormat="1">
      <c r="M7" s="45"/>
    </row>
    <row r="8" spans="1:13" s="42" customFormat="1">
      <c r="A8" s="55" t="s">
        <v>66</v>
      </c>
      <c r="B8" s="47"/>
    </row>
    <row r="9" spans="1:13" s="42" customFormat="1">
      <c r="A9" s="55" t="s">
        <v>67</v>
      </c>
      <c r="B9" s="47"/>
    </row>
    <row r="10" spans="1:13" s="42" customFormat="1"/>
    <row r="11" spans="1:13" s="42" customFormat="1"/>
    <row r="12" spans="1:13" s="42" customFormat="1"/>
    <row r="13" spans="1:13" s="42" customFormat="1" ht="15">
      <c r="A13" s="40" t="s">
        <v>46</v>
      </c>
      <c r="B13" s="46"/>
      <c r="C13" s="46"/>
      <c r="D13" s="46"/>
      <c r="E13" s="40"/>
      <c r="F13" s="46"/>
      <c r="G13" s="46"/>
      <c r="H13" s="44"/>
      <c r="I13" s="44"/>
      <c r="J13" s="44"/>
      <c r="K13" s="44"/>
    </row>
    <row r="14" spans="1:13">
      <c r="D14" s="53" t="s">
        <v>73</v>
      </c>
      <c r="E14" s="69" t="str">
        <f>IF(COUNTIF(E20:E22,"Kritisch")&gt;0,"Kritisch",IF(COUNTIF(E20:E22,"Afwijkend")&gt;0,"Afwijkend",IF(COUNTIF(E20:E22,"Voldoet")&gt;0,"Voldoet","??")))</f>
        <v>??</v>
      </c>
    </row>
    <row r="15" spans="1:13">
      <c r="A15" s="42"/>
    </row>
    <row r="16" spans="1:13" ht="51.75" customHeight="1">
      <c r="C16" s="57" t="s">
        <v>115</v>
      </c>
      <c r="D16" s="58" t="s">
        <v>114</v>
      </c>
      <c r="E16" s="56" t="s">
        <v>54</v>
      </c>
    </row>
    <row r="17" spans="1:5">
      <c r="A17" s="60" t="s">
        <v>116</v>
      </c>
      <c r="B17" s="61"/>
      <c r="C17" s="62"/>
      <c r="D17" s="65"/>
      <c r="E17" s="48"/>
    </row>
    <row r="18" spans="1:5">
      <c r="A18" s="123" t="s">
        <v>79</v>
      </c>
      <c r="B18" s="124"/>
      <c r="C18" s="125"/>
      <c r="D18" s="66">
        <f>0.15*D17</f>
        <v>0</v>
      </c>
      <c r="E18" s="48"/>
    </row>
    <row r="19" spans="1:5">
      <c r="A19" s="123" t="s">
        <v>109</v>
      </c>
      <c r="B19" s="124"/>
      <c r="C19" s="125"/>
      <c r="D19" s="64">
        <f>0.3*D17</f>
        <v>0</v>
      </c>
      <c r="E19" s="48"/>
    </row>
    <row r="20" spans="1:5">
      <c r="C20" s="70"/>
      <c r="D20" s="67">
        <f>C20</f>
        <v>0</v>
      </c>
      <c r="E20" s="69" t="str">
        <f>IF(C20=0,"",IF(ABS(D20-$D$17)&gt;$D$19,"Kritisch",IF(ABS(D20-$D$17)&gt;$D$18,"Afwijkend","Voldoet")))</f>
        <v/>
      </c>
    </row>
    <row r="21" spans="1:5">
      <c r="C21" s="70"/>
      <c r="D21" s="67">
        <f>C21</f>
        <v>0</v>
      </c>
      <c r="E21" s="69" t="str">
        <f>IF(C21=0,"",IF(ABS(D21-$D$17)&gt;$D$19,"Kritisch",IF(ABS(D21-$D$17)&gt;$D$18,"Afwijkend","Voldoet")))</f>
        <v/>
      </c>
    </row>
    <row r="22" spans="1:5">
      <c r="C22" s="70"/>
      <c r="D22" s="67">
        <f>C22</f>
        <v>0</v>
      </c>
      <c r="E22" s="69" t="str">
        <f>IF(C22=0,"",IF(ABS(D22-$D$17)&gt;$D$19,"Kritisch",IF(ABS(D22-$D$17)&gt;$D$18,"Afwijkend","Voldoet")))</f>
        <v/>
      </c>
    </row>
  </sheetData>
  <mergeCells count="2">
    <mergeCell ref="A18:C18"/>
    <mergeCell ref="A19:C19"/>
  </mergeCells>
  <conditionalFormatting sqref="E20">
    <cfRule type="cellIs" dxfId="41" priority="14" stopIfTrue="1" operator="equal">
      <formula>"Voldoet"</formula>
    </cfRule>
    <cfRule type="cellIs" dxfId="40" priority="15" stopIfTrue="1" operator="equal">
      <formula>"Afwijkend"</formula>
    </cfRule>
  </conditionalFormatting>
  <conditionalFormatting sqref="E20">
    <cfRule type="cellIs" dxfId="39" priority="13" stopIfTrue="1" operator="equal">
      <formula>"Kritisch"</formula>
    </cfRule>
  </conditionalFormatting>
  <conditionalFormatting sqref="E21">
    <cfRule type="cellIs" dxfId="38" priority="11" stopIfTrue="1" operator="equal">
      <formula>"Voldoet"</formula>
    </cfRule>
    <cfRule type="cellIs" dxfId="37" priority="12" stopIfTrue="1" operator="equal">
      <formula>"Afwijkend"</formula>
    </cfRule>
  </conditionalFormatting>
  <conditionalFormatting sqref="E21">
    <cfRule type="cellIs" dxfId="36" priority="10" stopIfTrue="1" operator="equal">
      <formula>"Kritisch"</formula>
    </cfRule>
  </conditionalFormatting>
  <conditionalFormatting sqref="E22">
    <cfRule type="cellIs" dxfId="35" priority="8" stopIfTrue="1" operator="equal">
      <formula>"Voldoet"</formula>
    </cfRule>
    <cfRule type="cellIs" dxfId="34" priority="9" stopIfTrue="1" operator="equal">
      <formula>"Afwijkend"</formula>
    </cfRule>
  </conditionalFormatting>
  <conditionalFormatting sqref="E22">
    <cfRule type="cellIs" dxfId="33" priority="7" stopIfTrue="1" operator="equal">
      <formula>"Kritisch"</formula>
    </cfRule>
  </conditionalFormatting>
  <conditionalFormatting sqref="E14">
    <cfRule type="cellIs" dxfId="32" priority="5" stopIfTrue="1" operator="equal">
      <formula>"Voldoet"</formula>
    </cfRule>
    <cfRule type="cellIs" dxfId="31" priority="6" stopIfTrue="1" operator="equal">
      <formula>"Afwijkend"</formula>
    </cfRule>
  </conditionalFormatting>
  <conditionalFormatting sqref="E14">
    <cfRule type="cellIs" dxfId="30" priority="4" stopIfTrue="1" operator="equal">
      <formula>"Kritisch"</formula>
    </cfRule>
  </conditionalFormatting>
  <conditionalFormatting sqref="E3">
    <cfRule type="cellIs" dxfId="29" priority="2" stopIfTrue="1" operator="equal">
      <formula>"Voldoet"</formula>
    </cfRule>
    <cfRule type="cellIs" dxfId="28" priority="3" stopIfTrue="1" operator="equal">
      <formula>"Afwijkend"</formula>
    </cfRule>
  </conditionalFormatting>
  <conditionalFormatting sqref="E3">
    <cfRule type="cellIs" dxfId="27" priority="1" stopIfTrue="1" operator="equal">
      <formula>"Kritisch"</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Voorblad</vt:lpstr>
      <vt:lpstr>Inhoudsopgave</vt:lpstr>
      <vt:lpstr>SNR</vt:lpstr>
      <vt:lpstr>Beelduniformiteit</vt:lpstr>
      <vt:lpstr>Ghosting</vt:lpstr>
      <vt:lpstr>Beeldartefacten</vt:lpstr>
      <vt:lpstr>Fantoomdiameter</vt:lpstr>
      <vt:lpstr>Resonantiefrequentie</vt:lpstr>
      <vt:lpstr>RF zender amplitude</vt:lpstr>
      <vt:lpstr>Shim</vt:lpstr>
    </vt:vector>
  </TitlesOfParts>
  <Company>Zaans Medisch Centrum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 Groen</dc:creator>
  <cp:lastModifiedBy> </cp:lastModifiedBy>
  <dcterms:created xsi:type="dcterms:W3CDTF">2011-05-25T14:46:15Z</dcterms:created>
  <dcterms:modified xsi:type="dcterms:W3CDTF">2019-10-07T10:46:26Z</dcterms:modified>
</cp:coreProperties>
</file>